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2"/>
  </bookViews>
  <sheets>
    <sheet name="附件一 汇总表" sheetId="3" r:id="rId1"/>
    <sheet name="附件二缴费补助" sheetId="2" r:id="rId2"/>
    <sheet name="附件三基础养老金" sheetId="1" r:id="rId3"/>
  </sheets>
  <definedNames>
    <definedName name="_xlnm.Print_Area" localSheetId="2">附件三基础养老金!$A$1:$I$16</definedName>
  </definedNames>
  <calcPr calcId="144525"/>
</workbook>
</file>

<file path=xl/sharedStrings.xml><?xml version="1.0" encoding="utf-8"?>
<sst xmlns="http://schemas.openxmlformats.org/spreadsheetml/2006/main" count="104" uniqueCount="69">
  <si>
    <t>附件1</t>
  </si>
  <si>
    <t>岳阳市辖区城乡居民基本养老保险缴费以及基础养老金市级
补助2022年结算和2023年第一批资金分配汇总表</t>
  </si>
  <si>
    <t>单位：元</t>
  </si>
  <si>
    <t>单位</t>
  </si>
  <si>
    <t>2022年结算及2023年第一批缴费市级补助资金</t>
  </si>
  <si>
    <t>2022年结算及2023年第一批基础养老金市级补助资金</t>
  </si>
  <si>
    <t>本次下达资金小计</t>
  </si>
  <si>
    <t xml:space="preserve"> 备注</t>
  </si>
  <si>
    <t>3=1+2</t>
  </si>
  <si>
    <t>经济技术开发区</t>
  </si>
  <si>
    <t>南湖新区</t>
  </si>
  <si>
    <t>岳阳楼区</t>
  </si>
  <si>
    <t>君山区</t>
  </si>
  <si>
    <t>云溪区</t>
  </si>
  <si>
    <t>屈原管理区</t>
  </si>
  <si>
    <t>合  计</t>
  </si>
  <si>
    <t>附件2</t>
  </si>
  <si>
    <t>岳阳市辖区城乡居民基本养老保险缴费市级补助2022年结算及2023年第一批资金分配表</t>
  </si>
  <si>
    <t>单位：人、元</t>
  </si>
  <si>
    <t>2022年缴费补助</t>
  </si>
  <si>
    <t>2023年预拨资金（按2022年实际缴费人数计算的应补助资金90%拨付）</t>
  </si>
  <si>
    <t>本次实际拨付资金</t>
  </si>
  <si>
    <t>100--200元</t>
  </si>
  <si>
    <t>300--400元</t>
  </si>
  <si>
    <t>500--3000元</t>
  </si>
  <si>
    <t>小计</t>
  </si>
  <si>
    <t>岳财社指〔2022〕36号已预拨资金</t>
  </si>
  <si>
    <t>本次应结算资金</t>
  </si>
  <si>
    <t>补贴
人数</t>
  </si>
  <si>
    <t>市财政负担（每人每年30元*负担比例）</t>
  </si>
  <si>
    <t>补贴金额</t>
  </si>
  <si>
    <t>市财政负担（每人每年40元*负担比例）</t>
  </si>
  <si>
    <t>市财政负担（每人每年60元*负担比例）</t>
  </si>
  <si>
    <t>应补贴资金</t>
  </si>
  <si>
    <t>栏次</t>
  </si>
  <si>
    <t>3=1*2</t>
  </si>
  <si>
    <t>6=4*5</t>
  </si>
  <si>
    <t>9=7*8</t>
  </si>
  <si>
    <t>10=1+4+7</t>
  </si>
  <si>
    <t>11=3+6+9</t>
  </si>
  <si>
    <t>13=11-12</t>
  </si>
  <si>
    <t>14=11*0.9</t>
  </si>
  <si>
    <t>15=13+14</t>
  </si>
  <si>
    <t>30*30%</t>
  </si>
  <si>
    <t>40*30%</t>
  </si>
  <si>
    <t>60*30%</t>
  </si>
  <si>
    <t>30*15%</t>
  </si>
  <si>
    <t>40*15%</t>
  </si>
  <si>
    <t>60*15%</t>
  </si>
  <si>
    <t>总计</t>
  </si>
  <si>
    <t>注：1.享受缴费补贴人数取自省中心公布后台取数，补贴标准见湘政发（2014）24号文；</t>
  </si>
  <si>
    <t xml:space="preserve">    2.城乡居民基本养老保险缴费补助地方财政负担比例见湘政办发〔2019〕16号文。</t>
  </si>
  <si>
    <t>附件3</t>
  </si>
  <si>
    <t>岳阳市辖区城乡居民基础养老金市级补助2022年结算及2023年第一批资金分配表</t>
  </si>
  <si>
    <t>单位：人次、元</t>
  </si>
  <si>
    <t>2022年结算资金</t>
  </si>
  <si>
    <t>2023年预拨资金（按2022年实际养老金发放人次数计算的市级应补助资金的90%拨付）</t>
  </si>
  <si>
    <t>市级财政负担比例</t>
  </si>
  <si>
    <t>市级财政负担标准</t>
  </si>
  <si>
    <t>2022年中央基础养老金发放人次数</t>
  </si>
  <si>
    <t>应补助资金</t>
  </si>
  <si>
    <t>2=1*20元</t>
  </si>
  <si>
    <t>4=2*3</t>
  </si>
  <si>
    <t>6=4-5</t>
  </si>
  <si>
    <t>7=4*90%</t>
  </si>
  <si>
    <t>8=6+7</t>
  </si>
  <si>
    <t>合计</t>
  </si>
  <si>
    <t>注：城乡居民基本养老保险基础养老金补助地方财政负担比例见湘政办发〔2019〕16号文，补贴标准见湘政发（2014）24号文。</t>
  </si>
  <si>
    <t xml:space="preserve">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</si>
</sst>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_ "/>
    <numFmt numFmtId="177" formatCode="0.0_ "/>
    <numFmt numFmtId="178" formatCode="0.00_ "/>
    <numFmt numFmtId="179" formatCode="_-&quot;￥&quot;* #,##0_-;\-&quot;￥&quot;* #,##0_-;_-&quot;￥&quot;* &quot;-&quot;_-;_-@_-"/>
    <numFmt numFmtId="180" formatCode="0.0_);[Red]\(0.0\)"/>
  </numFmts>
  <fonts count="33">
    <font>
      <sz val="11"/>
      <color theme="1"/>
      <name val="宋体"/>
      <charset val="134"/>
      <scheme val="minor"/>
    </font>
    <font>
      <sz val="16"/>
      <name val="黑体"/>
      <charset val="134"/>
    </font>
    <font>
      <sz val="20"/>
      <name val="方正小标宋简体"/>
      <charset val="134"/>
    </font>
    <font>
      <sz val="11"/>
      <name val="仿宋_GB2312"/>
      <charset val="134"/>
    </font>
    <font>
      <b/>
      <sz val="11"/>
      <name val="仿宋_GB2312"/>
      <charset val="134"/>
    </font>
    <font>
      <sz val="11"/>
      <color theme="1"/>
      <name val="仿宋_GB2312"/>
      <charset val="134"/>
    </font>
    <font>
      <sz val="11"/>
      <name val="宋体"/>
      <charset val="134"/>
    </font>
    <font>
      <sz val="12"/>
      <name val="宋体"/>
      <charset val="134"/>
    </font>
    <font>
      <sz val="11"/>
      <color indexed="8"/>
      <name val="宋体"/>
      <charset val="134"/>
    </font>
    <font>
      <sz val="10"/>
      <name val="仿宋_GB2312"/>
      <charset val="134"/>
    </font>
    <font>
      <b/>
      <sz val="10"/>
      <name val="仿宋_GB2312"/>
      <charset val="134"/>
    </font>
    <font>
      <b/>
      <sz val="10"/>
      <color indexed="8"/>
      <name val="仿宋_GB2312"/>
      <charset val="134"/>
    </font>
    <font>
      <sz val="12"/>
      <name val="仿宋_GB2312"/>
      <charset val="134"/>
    </font>
    <font>
      <sz val="19"/>
      <name val="方正小标宋简体"/>
      <charset val="134"/>
    </font>
    <font>
      <sz val="11"/>
      <color theme="0"/>
      <name val="宋体"/>
      <charset val="0"/>
      <scheme val="minor"/>
    </font>
    <font>
      <b/>
      <sz val="11"/>
      <color rgb="FF3F3F3F"/>
      <name val="宋体"/>
      <charset val="0"/>
      <scheme val="minor"/>
    </font>
    <font>
      <sz val="11"/>
      <color rgb="FFFF0000"/>
      <name val="宋体"/>
      <charset val="0"/>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3F3F76"/>
      <name val="宋体"/>
      <charset val="0"/>
      <scheme val="minor"/>
    </font>
    <font>
      <sz val="11"/>
      <color rgb="FF006100"/>
      <name val="宋体"/>
      <charset val="0"/>
      <scheme val="minor"/>
    </font>
    <font>
      <u/>
      <sz val="11"/>
      <color rgb="FF0000FF"/>
      <name val="宋体"/>
      <charset val="0"/>
      <scheme val="minor"/>
    </font>
    <font>
      <b/>
      <sz val="11"/>
      <color theme="1"/>
      <name val="宋体"/>
      <charset val="0"/>
      <scheme val="minor"/>
    </font>
    <font>
      <b/>
      <sz val="13"/>
      <color theme="3"/>
      <name val="宋体"/>
      <charset val="134"/>
      <scheme val="minor"/>
    </font>
    <font>
      <b/>
      <sz val="11"/>
      <color rgb="FFFFFFFF"/>
      <name val="宋体"/>
      <charset val="0"/>
      <scheme val="minor"/>
    </font>
    <font>
      <i/>
      <sz val="11"/>
      <color rgb="FF7F7F7F"/>
      <name val="宋体"/>
      <charset val="0"/>
      <scheme val="minor"/>
    </font>
  </fonts>
  <fills count="33">
    <fill>
      <patternFill patternType="none"/>
    </fill>
    <fill>
      <patternFill patternType="gray125"/>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F2F2F2"/>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A5A5A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7" fillId="25" borderId="0" applyNumberFormat="0" applyBorder="0" applyAlignment="0" applyProtection="0">
      <alignment vertical="center"/>
    </xf>
    <xf numFmtId="0" fontId="26" fillId="21"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8" borderId="0" applyNumberFormat="0" applyBorder="0" applyAlignment="0" applyProtection="0">
      <alignment vertical="center"/>
    </xf>
    <xf numFmtId="0" fontId="20" fillId="9" borderId="0" applyNumberFormat="0" applyBorder="0" applyAlignment="0" applyProtection="0">
      <alignment vertical="center"/>
    </xf>
    <xf numFmtId="43" fontId="0" fillId="0" borderId="0" applyFont="0" applyFill="0" applyBorder="0" applyAlignment="0" applyProtection="0">
      <alignment vertical="center"/>
    </xf>
    <xf numFmtId="0" fontId="14" fillId="20"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9" borderId="11" applyNumberFormat="0" applyFont="0" applyAlignment="0" applyProtection="0">
      <alignment vertical="center"/>
    </xf>
    <xf numFmtId="0" fontId="14" fillId="13" borderId="0" applyNumberFormat="0" applyBorder="0" applyAlignment="0" applyProtection="0">
      <alignment vertical="center"/>
    </xf>
    <xf numFmtId="0" fontId="1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3" fillId="0" borderId="9" applyNumberFormat="0" applyFill="0" applyAlignment="0" applyProtection="0">
      <alignment vertical="center"/>
    </xf>
    <xf numFmtId="0" fontId="30" fillId="0" borderId="9" applyNumberFormat="0" applyFill="0" applyAlignment="0" applyProtection="0">
      <alignment vertical="center"/>
    </xf>
    <xf numFmtId="0" fontId="14" fillId="18" borderId="0" applyNumberFormat="0" applyBorder="0" applyAlignment="0" applyProtection="0">
      <alignment vertical="center"/>
    </xf>
    <xf numFmtId="0" fontId="18" fillId="0" borderId="12" applyNumberFormat="0" applyFill="0" applyAlignment="0" applyProtection="0">
      <alignment vertical="center"/>
    </xf>
    <xf numFmtId="0" fontId="14" fillId="12" borderId="0" applyNumberFormat="0" applyBorder="0" applyAlignment="0" applyProtection="0">
      <alignment vertical="center"/>
    </xf>
    <xf numFmtId="0" fontId="15" fillId="5" borderId="7" applyNumberFormat="0" applyAlignment="0" applyProtection="0">
      <alignment vertical="center"/>
    </xf>
    <xf numFmtId="0" fontId="24" fillId="5" borderId="10" applyNumberFormat="0" applyAlignment="0" applyProtection="0">
      <alignment vertical="center"/>
    </xf>
    <xf numFmtId="0" fontId="31" fillId="32" borderId="14" applyNumberFormat="0" applyAlignment="0" applyProtection="0">
      <alignment vertical="center"/>
    </xf>
    <xf numFmtId="0" fontId="17" fillId="16" borderId="0" applyNumberFormat="0" applyBorder="0" applyAlignment="0" applyProtection="0">
      <alignment vertical="center"/>
    </xf>
    <xf numFmtId="0" fontId="14" fillId="4" borderId="0" applyNumberFormat="0" applyBorder="0" applyAlignment="0" applyProtection="0">
      <alignment vertical="center"/>
    </xf>
    <xf numFmtId="0" fontId="22" fillId="0" borderId="8" applyNumberFormat="0" applyFill="0" applyAlignment="0" applyProtection="0">
      <alignment vertical="center"/>
    </xf>
    <xf numFmtId="0" fontId="29" fillId="0" borderId="13" applyNumberFormat="0" applyFill="0" applyAlignment="0" applyProtection="0">
      <alignment vertical="center"/>
    </xf>
    <xf numFmtId="0" fontId="27" fillId="24" borderId="0" applyNumberFormat="0" applyBorder="0" applyAlignment="0" applyProtection="0">
      <alignment vertical="center"/>
    </xf>
    <xf numFmtId="0" fontId="21" fillId="11" borderId="0" applyNumberFormat="0" applyBorder="0" applyAlignment="0" applyProtection="0">
      <alignment vertical="center"/>
    </xf>
    <xf numFmtId="0" fontId="17" fillId="23" borderId="0" applyNumberFormat="0" applyBorder="0" applyAlignment="0" applyProtection="0">
      <alignment vertical="center"/>
    </xf>
    <xf numFmtId="0" fontId="14" fillId="28" borderId="0" applyNumberFormat="0" applyBorder="0" applyAlignment="0" applyProtection="0">
      <alignment vertical="center"/>
    </xf>
    <xf numFmtId="0" fontId="17" fillId="22" borderId="0" applyNumberFormat="0" applyBorder="0" applyAlignment="0" applyProtection="0">
      <alignment vertical="center"/>
    </xf>
    <xf numFmtId="0" fontId="17" fillId="7" borderId="0" applyNumberFormat="0" applyBorder="0" applyAlignment="0" applyProtection="0">
      <alignment vertical="center"/>
    </xf>
    <xf numFmtId="0" fontId="17" fillId="15" borderId="0" applyNumberFormat="0" applyBorder="0" applyAlignment="0" applyProtection="0">
      <alignment vertical="center"/>
    </xf>
    <xf numFmtId="0" fontId="17" fillId="31" borderId="0" applyNumberFormat="0" applyBorder="0" applyAlignment="0" applyProtection="0">
      <alignment vertical="center"/>
    </xf>
    <xf numFmtId="0" fontId="14" fillId="27" borderId="0" applyNumberFormat="0" applyBorder="0" applyAlignment="0" applyProtection="0">
      <alignment vertical="center"/>
    </xf>
    <xf numFmtId="0" fontId="14" fillId="3" borderId="0" applyNumberFormat="0" applyBorder="0" applyAlignment="0" applyProtection="0">
      <alignment vertical="center"/>
    </xf>
    <xf numFmtId="0" fontId="17" fillId="14" borderId="0" applyNumberFormat="0" applyBorder="0" applyAlignment="0" applyProtection="0">
      <alignment vertical="center"/>
    </xf>
    <xf numFmtId="0" fontId="17" fillId="30" borderId="0" applyNumberFormat="0" applyBorder="0" applyAlignment="0" applyProtection="0">
      <alignment vertical="center"/>
    </xf>
    <xf numFmtId="0" fontId="14" fillId="26" borderId="0" applyNumberFormat="0" applyBorder="0" applyAlignment="0" applyProtection="0">
      <alignment vertical="center"/>
    </xf>
    <xf numFmtId="0" fontId="17" fillId="6" borderId="0" applyNumberFormat="0" applyBorder="0" applyAlignment="0" applyProtection="0">
      <alignment vertical="center"/>
    </xf>
    <xf numFmtId="0" fontId="14" fillId="17" borderId="0" applyNumberFormat="0" applyBorder="0" applyAlignment="0" applyProtection="0">
      <alignment vertical="center"/>
    </xf>
    <xf numFmtId="0" fontId="14" fillId="2" borderId="0" applyNumberFormat="0" applyBorder="0" applyAlignment="0" applyProtection="0">
      <alignment vertical="center"/>
    </xf>
    <xf numFmtId="0" fontId="17" fillId="29" borderId="0" applyNumberFormat="0" applyBorder="0" applyAlignment="0" applyProtection="0">
      <alignment vertical="center"/>
    </xf>
    <xf numFmtId="0" fontId="14" fillId="10" borderId="0" applyNumberFormat="0" applyBorder="0" applyAlignment="0" applyProtection="0">
      <alignment vertical="center"/>
    </xf>
    <xf numFmtId="0" fontId="7" fillId="0" borderId="0"/>
  </cellStyleXfs>
  <cellXfs count="68">
    <xf numFmtId="0" fontId="0" fillId="0" borderId="0" xfId="0">
      <alignment vertical="center"/>
    </xf>
    <xf numFmtId="178" fontId="1" fillId="0" borderId="0" xfId="0" applyNumberFormat="1" applyFont="1" applyFill="1" applyBorder="1" applyAlignment="1">
      <alignment vertical="center" wrapText="1"/>
    </xf>
    <xf numFmtId="177" fontId="2" fillId="0" borderId="0" xfId="49" applyNumberFormat="1" applyFont="1" applyAlignment="1">
      <alignment horizontal="center" vertical="center" wrapText="1"/>
    </xf>
    <xf numFmtId="177" fontId="3" fillId="0" borderId="0" xfId="49" applyNumberFormat="1" applyFont="1" applyAlignment="1">
      <alignment wrapText="1"/>
    </xf>
    <xf numFmtId="177" fontId="3" fillId="0" borderId="0" xfId="49" applyNumberFormat="1" applyFont="1" applyAlignment="1">
      <alignment horizontal="right" vertical="center" wrapText="1"/>
    </xf>
    <xf numFmtId="177" fontId="4" fillId="0" borderId="1" xfId="49" applyNumberFormat="1" applyFont="1" applyBorder="1" applyAlignment="1">
      <alignment horizontal="center" vertical="center" wrapText="1"/>
    </xf>
    <xf numFmtId="177" fontId="4" fillId="0" borderId="2" xfId="49" applyNumberFormat="1" applyFont="1" applyBorder="1" applyAlignment="1">
      <alignment horizontal="center" vertical="center" wrapText="1"/>
    </xf>
    <xf numFmtId="177" fontId="4" fillId="0" borderId="3" xfId="49" applyNumberFormat="1" applyFont="1" applyBorder="1" applyAlignment="1">
      <alignment horizontal="center" vertical="center" wrapText="1"/>
    </xf>
    <xf numFmtId="177" fontId="4" fillId="0" borderId="1" xfId="0" applyNumberFormat="1" applyFont="1" applyFill="1" applyBorder="1" applyAlignment="1">
      <alignment horizontal="center" vertical="center" wrapText="1"/>
    </xf>
    <xf numFmtId="177" fontId="4" fillId="0" borderId="4" xfId="49" applyNumberFormat="1" applyFont="1" applyBorder="1" applyAlignment="1">
      <alignment horizontal="center" vertical="center" wrapText="1"/>
    </xf>
    <xf numFmtId="0" fontId="4" fillId="0" borderId="4" xfId="0" applyFont="1" applyFill="1" applyBorder="1" applyAlignment="1">
      <alignment horizontal="center" vertical="center" wrapText="1"/>
    </xf>
    <xf numFmtId="177" fontId="4" fillId="0" borderId="5" xfId="49" applyNumberFormat="1" applyFont="1" applyBorder="1" applyAlignment="1">
      <alignment horizontal="center" vertical="center" wrapText="1"/>
    </xf>
    <xf numFmtId="0" fontId="4" fillId="0" borderId="6" xfId="0" applyFont="1" applyFill="1" applyBorder="1" applyAlignment="1">
      <alignment horizontal="center" vertical="center" wrapText="1"/>
    </xf>
    <xf numFmtId="0" fontId="4" fillId="0" borderId="1" xfId="49" applyNumberFormat="1" applyFont="1" applyBorder="1" applyAlignment="1">
      <alignment horizontal="center" vertical="center" wrapText="1"/>
    </xf>
    <xf numFmtId="0" fontId="4" fillId="0" borderId="1" xfId="0" applyFont="1" applyFill="1" applyBorder="1" applyAlignment="1">
      <alignment horizontal="center" vertical="center" wrapText="1"/>
    </xf>
    <xf numFmtId="177" fontId="3" fillId="0" borderId="1" xfId="49" applyNumberFormat="1" applyFont="1" applyFill="1" applyBorder="1" applyAlignment="1">
      <alignment horizontal="center" vertical="center" wrapText="1"/>
    </xf>
    <xf numFmtId="9" fontId="3" fillId="0" borderId="1" xfId="49" applyNumberFormat="1" applyFont="1" applyFill="1" applyBorder="1" applyAlignment="1">
      <alignment horizontal="center" vertical="center" wrapText="1"/>
    </xf>
    <xf numFmtId="178" fontId="3" fillId="0" borderId="1" xfId="49" applyNumberFormat="1" applyFont="1" applyFill="1" applyBorder="1" applyAlignment="1">
      <alignment horizontal="center" vertical="center" wrapText="1"/>
    </xf>
    <xf numFmtId="0" fontId="3" fillId="0" borderId="1" xfId="49" applyNumberFormat="1" applyFont="1" applyBorder="1" applyAlignment="1">
      <alignment horizontal="center" vertical="center" wrapText="1"/>
    </xf>
    <xf numFmtId="178" fontId="3" fillId="0" borderId="1" xfId="49" applyNumberFormat="1" applyFont="1" applyBorder="1" applyAlignment="1">
      <alignment horizontal="center" vertical="center" wrapText="1"/>
    </xf>
    <xf numFmtId="177" fontId="4" fillId="0" borderId="1" xfId="49" applyNumberFormat="1" applyFont="1" applyFill="1" applyBorder="1" applyAlignment="1">
      <alignment horizontal="center" vertical="center" wrapText="1"/>
    </xf>
    <xf numFmtId="176" fontId="4" fillId="0" borderId="1" xfId="49" applyNumberFormat="1" applyFont="1" applyFill="1" applyBorder="1" applyAlignment="1">
      <alignment horizontal="center" vertical="center" wrapText="1"/>
    </xf>
    <xf numFmtId="178" fontId="4" fillId="0" borderId="1" xfId="49" applyNumberFormat="1" applyFont="1" applyFill="1" applyBorder="1" applyAlignment="1">
      <alignment horizontal="center" vertical="center" wrapText="1"/>
    </xf>
    <xf numFmtId="0" fontId="3" fillId="0" borderId="0" xfId="0" applyFont="1" applyFill="1" applyBorder="1" applyAlignment="1">
      <alignment vertical="center"/>
    </xf>
    <xf numFmtId="0" fontId="5" fillId="0" borderId="0" xfId="0" applyFont="1">
      <alignment vertical="center"/>
    </xf>
    <xf numFmtId="179" fontId="3" fillId="0" borderId="0" xfId="1" applyNumberFormat="1" applyFont="1" applyBorder="1" applyAlignment="1">
      <alignment horizontal="right" vertical="center"/>
    </xf>
    <xf numFmtId="178" fontId="3" fillId="0" borderId="0" xfId="0" applyNumberFormat="1" applyFont="1" applyFill="1" applyBorder="1" applyAlignment="1">
      <alignment horizontal="left" vertical="top"/>
    </xf>
    <xf numFmtId="178" fontId="6" fillId="0" borderId="0" xfId="0" applyNumberFormat="1" applyFont="1" applyFill="1" applyBorder="1" applyAlignment="1">
      <alignment horizontal="left" wrapText="1"/>
    </xf>
    <xf numFmtId="0" fontId="7" fillId="0" borderId="0" xfId="0" applyFont="1" applyFill="1" applyBorder="1" applyAlignment="1"/>
    <xf numFmtId="0" fontId="8" fillId="0" borderId="0" xfId="0" applyFont="1" applyFill="1" applyBorder="1" applyAlignment="1">
      <alignment horizontal="center" vertical="center" wrapText="1"/>
    </xf>
    <xf numFmtId="178" fontId="6" fillId="0" borderId="0" xfId="0" applyNumberFormat="1" applyFont="1" applyFill="1" applyBorder="1" applyAlignment="1">
      <alignment wrapText="1"/>
    </xf>
    <xf numFmtId="180" fontId="6" fillId="0" borderId="0" xfId="0" applyNumberFormat="1" applyFont="1" applyFill="1" applyBorder="1" applyAlignment="1">
      <alignment wrapText="1"/>
    </xf>
    <xf numFmtId="180" fontId="7" fillId="0" borderId="0" xfId="0" applyNumberFormat="1" applyFont="1" applyFill="1" applyBorder="1" applyAlignment="1">
      <alignment horizontal="center" vertical="center"/>
    </xf>
    <xf numFmtId="180" fontId="7" fillId="0" borderId="0" xfId="0" applyNumberFormat="1" applyFont="1" applyFill="1" applyBorder="1" applyAlignment="1"/>
    <xf numFmtId="0" fontId="2" fillId="0" borderId="0" xfId="0" applyFont="1" applyFill="1" applyBorder="1" applyAlignment="1">
      <alignment horizontal="center" vertical="center"/>
    </xf>
    <xf numFmtId="178" fontId="9" fillId="0" borderId="0" xfId="0" applyNumberFormat="1" applyFont="1" applyFill="1" applyBorder="1" applyAlignment="1">
      <alignment wrapText="1"/>
    </xf>
    <xf numFmtId="180" fontId="9" fillId="0" borderId="0" xfId="0" applyNumberFormat="1" applyFont="1" applyFill="1" applyBorder="1" applyAlignment="1">
      <alignment wrapText="1"/>
    </xf>
    <xf numFmtId="180" fontId="9" fillId="0" borderId="0"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180" fontId="10" fillId="0" borderId="1" xfId="0" applyNumberFormat="1" applyFont="1" applyFill="1" applyBorder="1" applyAlignment="1">
      <alignment horizontal="center" vertical="center" wrapText="1"/>
    </xf>
    <xf numFmtId="178" fontId="9"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80"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8" fontId="10" fillId="0" borderId="1" xfId="0" applyNumberFormat="1" applyFont="1" applyFill="1" applyBorder="1" applyAlignment="1">
      <alignment horizontal="center" vertical="center" wrapText="1"/>
    </xf>
    <xf numFmtId="178" fontId="3" fillId="0" borderId="0" xfId="0" applyNumberFormat="1" applyFont="1" applyFill="1" applyBorder="1" applyAlignment="1">
      <alignment wrapText="1"/>
    </xf>
    <xf numFmtId="180" fontId="3" fillId="0" borderId="0" xfId="0" applyNumberFormat="1" applyFont="1" applyFill="1" applyBorder="1" applyAlignment="1">
      <alignment wrapText="1"/>
    </xf>
    <xf numFmtId="180" fontId="12" fillId="0" borderId="0" xfId="0" applyNumberFormat="1" applyFont="1" applyFill="1" applyBorder="1" applyAlignment="1">
      <alignment horizontal="center" vertical="center"/>
    </xf>
    <xf numFmtId="178" fontId="3" fillId="0" borderId="0" xfId="0" applyNumberFormat="1" applyFont="1" applyFill="1" applyBorder="1" applyAlignment="1">
      <alignment horizontal="left" wrapText="1"/>
    </xf>
    <xf numFmtId="180" fontId="9" fillId="0" borderId="0" xfId="0" applyNumberFormat="1" applyFont="1" applyFill="1" applyBorder="1" applyAlignment="1"/>
    <xf numFmtId="180" fontId="9" fillId="0" borderId="0" xfId="0" applyNumberFormat="1" applyFont="1" applyFill="1" applyBorder="1" applyAlignment="1">
      <alignment horizontal="right" vertical="center"/>
    </xf>
    <xf numFmtId="177" fontId="11" fillId="0" borderId="1" xfId="0" applyNumberFormat="1" applyFont="1" applyFill="1" applyBorder="1" applyAlignment="1">
      <alignment horizontal="center" vertical="center" wrapText="1"/>
    </xf>
    <xf numFmtId="180" fontId="10"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180" fontId="12" fillId="0" borderId="0" xfId="0" applyNumberFormat="1" applyFont="1" applyFill="1" applyBorder="1" applyAlignment="1"/>
    <xf numFmtId="0" fontId="12" fillId="0" borderId="0" xfId="0" applyFont="1" applyFill="1" applyBorder="1" applyAlignment="1"/>
    <xf numFmtId="0" fontId="12" fillId="0" borderId="0" xfId="0" applyFont="1" applyFill="1" applyBorder="1" applyAlignment="1">
      <alignment horizontal="left"/>
    </xf>
    <xf numFmtId="0" fontId="1" fillId="0" borderId="0"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3" fillId="0" borderId="0" xfId="0" applyFont="1" applyFill="1" applyBorder="1" applyAlignment="1">
      <alignment horizontal="right" vertical="center" wrapText="1"/>
    </xf>
    <xf numFmtId="0" fontId="3" fillId="0" borderId="1" xfId="0"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预拨2013年新农保基础养老金补助资金分配表（定稿）"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workbookViewId="0">
      <selection activeCell="C10" sqref="C10"/>
    </sheetView>
  </sheetViews>
  <sheetFormatPr defaultColWidth="9" defaultRowHeight="14.25" outlineLevelCol="4"/>
  <cols>
    <col min="1" max="1" width="19.125" style="28" customWidth="1"/>
    <col min="2" max="2" width="16.5" style="28" customWidth="1"/>
    <col min="3" max="3" width="19.125" style="28" customWidth="1"/>
    <col min="4" max="4" width="21.75" style="28" customWidth="1"/>
    <col min="5" max="5" width="15.125" style="28" customWidth="1"/>
    <col min="6" max="16383" width="9" style="28"/>
  </cols>
  <sheetData>
    <row r="1" s="28" customFormat="1" ht="36" customHeight="1" spans="1:5">
      <c r="A1" s="60" t="s">
        <v>0</v>
      </c>
      <c r="B1" s="61"/>
      <c r="C1" s="61"/>
      <c r="D1" s="61"/>
      <c r="E1" s="61"/>
    </row>
    <row r="2" s="28" customFormat="1" ht="111" customHeight="1" spans="1:5">
      <c r="A2" s="62" t="s">
        <v>1</v>
      </c>
      <c r="B2" s="62"/>
      <c r="C2" s="62"/>
      <c r="D2" s="62"/>
      <c r="E2" s="62"/>
    </row>
    <row r="3" s="28" customFormat="1" ht="24" customHeight="1" spans="1:5">
      <c r="A3" s="63"/>
      <c r="B3" s="63"/>
      <c r="C3" s="63"/>
      <c r="D3" s="63"/>
      <c r="E3" s="64" t="s">
        <v>2</v>
      </c>
    </row>
    <row r="4" s="28" customFormat="1" ht="57" customHeight="1" spans="1:5">
      <c r="A4" s="14" t="s">
        <v>3</v>
      </c>
      <c r="B4" s="14" t="s">
        <v>4</v>
      </c>
      <c r="C4" s="14" t="s">
        <v>5</v>
      </c>
      <c r="D4" s="14" t="s">
        <v>6</v>
      </c>
      <c r="E4" s="14" t="s">
        <v>7</v>
      </c>
    </row>
    <row r="5" s="28" customFormat="1" ht="40" customHeight="1" spans="1:5">
      <c r="A5" s="14"/>
      <c r="B5" s="14">
        <v>1</v>
      </c>
      <c r="C5" s="14">
        <v>2</v>
      </c>
      <c r="D5" s="14" t="s">
        <v>8</v>
      </c>
      <c r="E5" s="14"/>
    </row>
    <row r="6" s="28" customFormat="1" ht="40" customHeight="1" spans="1:5">
      <c r="A6" s="65" t="s">
        <v>9</v>
      </c>
      <c r="B6" s="66">
        <v>289101</v>
      </c>
      <c r="C6" s="19">
        <v>1012399.8</v>
      </c>
      <c r="D6" s="66">
        <f t="shared" ref="D6:D11" si="0">B6+C6</f>
        <v>1301500.8</v>
      </c>
      <c r="E6" s="65"/>
    </row>
    <row r="7" s="28" customFormat="1" ht="40" customHeight="1" spans="1:5">
      <c r="A7" s="65" t="s">
        <v>10</v>
      </c>
      <c r="B7" s="66">
        <v>26804.7</v>
      </c>
      <c r="C7" s="19">
        <v>35869.6</v>
      </c>
      <c r="D7" s="66">
        <f t="shared" si="0"/>
        <v>62674.3</v>
      </c>
      <c r="E7" s="65"/>
    </row>
    <row r="8" s="28" customFormat="1" ht="40" customHeight="1" spans="1:5">
      <c r="A8" s="65" t="s">
        <v>11</v>
      </c>
      <c r="B8" s="66">
        <v>143328</v>
      </c>
      <c r="C8" s="19">
        <v>328504.5</v>
      </c>
      <c r="D8" s="66">
        <f t="shared" si="0"/>
        <v>471832.5</v>
      </c>
      <c r="E8" s="65"/>
    </row>
    <row r="9" s="28" customFormat="1" ht="40" customHeight="1" spans="1:5">
      <c r="A9" s="65" t="s">
        <v>12</v>
      </c>
      <c r="B9" s="66">
        <v>158070.6</v>
      </c>
      <c r="C9" s="19">
        <v>690518.77</v>
      </c>
      <c r="D9" s="66">
        <f t="shared" si="0"/>
        <v>848589.37</v>
      </c>
      <c r="E9" s="65"/>
    </row>
    <row r="10" s="28" customFormat="1" ht="40" customHeight="1" spans="1:5">
      <c r="A10" s="65" t="s">
        <v>13</v>
      </c>
      <c r="B10" s="66">
        <v>134329.2</v>
      </c>
      <c r="C10" s="19">
        <v>874927.2</v>
      </c>
      <c r="D10" s="66">
        <f t="shared" si="0"/>
        <v>1009256.4</v>
      </c>
      <c r="E10" s="65"/>
    </row>
    <row r="11" s="28" customFormat="1" ht="40" customHeight="1" spans="1:5">
      <c r="A11" s="65" t="s">
        <v>14</v>
      </c>
      <c r="B11" s="66">
        <v>31055.25</v>
      </c>
      <c r="C11" s="19">
        <v>33948.15</v>
      </c>
      <c r="D11" s="66">
        <f t="shared" si="0"/>
        <v>65003.4</v>
      </c>
      <c r="E11" s="65"/>
    </row>
    <row r="12" s="28" customFormat="1" ht="40" customHeight="1" spans="1:5">
      <c r="A12" s="14" t="s">
        <v>15</v>
      </c>
      <c r="B12" s="67">
        <f>SUM(B6:B11)</f>
        <v>782688.75</v>
      </c>
      <c r="C12" s="67">
        <f>SUM(C6:C11)</f>
        <v>2976168.02</v>
      </c>
      <c r="D12" s="67">
        <f>SUM(D6:D11)</f>
        <v>3758856.77</v>
      </c>
      <c r="E12" s="65"/>
    </row>
  </sheetData>
  <mergeCells count="2">
    <mergeCell ref="A2:E2"/>
    <mergeCell ref="A4:A5"/>
  </mergeCells>
  <printOptions horizontalCentered="1"/>
  <pageMargins left="0.590277777777778" right="0.590277777777778" top="0.984027777777778" bottom="0.984027777777778" header="0.5" footer="0.5"/>
  <pageSetup paperSize="9" orientation="portrait" horizontalDpi="600"/>
  <headerFooter/>
  <ignoredErrors>
    <ignoredError sqref="B12:C12" formulaRange="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7"/>
  <sheetViews>
    <sheetView zoomScale="110" zoomScaleNormal="110" workbookViewId="0">
      <selection activeCell="A1" sqref="A1"/>
    </sheetView>
  </sheetViews>
  <sheetFormatPr defaultColWidth="9" defaultRowHeight="14.25"/>
  <cols>
    <col min="1" max="1" width="14.425" style="30" customWidth="1"/>
    <col min="2" max="2" width="7.60833333333333" style="30" customWidth="1"/>
    <col min="3" max="3" width="7.725" style="30" customWidth="1"/>
    <col min="4" max="4" width="10.9083333333333" style="31" customWidth="1"/>
    <col min="5" max="5" width="6.13333333333333" style="30" customWidth="1"/>
    <col min="6" max="6" width="7.725" style="32" customWidth="1"/>
    <col min="7" max="7" width="9.31666666666667" style="32" customWidth="1"/>
    <col min="8" max="8" width="7.95" style="30" customWidth="1"/>
    <col min="9" max="9" width="7.725" style="32" customWidth="1"/>
    <col min="10" max="10" width="10.3333333333333" style="33" customWidth="1"/>
    <col min="11" max="11" width="7.49166666666667" style="33" customWidth="1"/>
    <col min="12" max="12" width="12.0416666666667" style="28" customWidth="1"/>
    <col min="13" max="13" width="11.0166666666667" style="28" customWidth="1"/>
    <col min="14" max="14" width="11.25" style="28" customWidth="1"/>
    <col min="15" max="15" width="10.375" style="28" customWidth="1"/>
    <col min="16" max="16" width="10.7916666666667" style="28" customWidth="1"/>
    <col min="17" max="16384" width="9" style="28"/>
  </cols>
  <sheetData>
    <row r="1" ht="27" customHeight="1" spans="1:1">
      <c r="A1" s="1" t="s">
        <v>16</v>
      </c>
    </row>
    <row r="2" s="28" customFormat="1" ht="50" customHeight="1" spans="1:16">
      <c r="A2" s="34" t="s">
        <v>17</v>
      </c>
      <c r="B2" s="34"/>
      <c r="C2" s="34"/>
      <c r="D2" s="34"/>
      <c r="E2" s="34"/>
      <c r="F2" s="34"/>
      <c r="G2" s="34"/>
      <c r="H2" s="34"/>
      <c r="I2" s="34"/>
      <c r="J2" s="34"/>
      <c r="K2" s="34"/>
      <c r="L2" s="34"/>
      <c r="M2" s="34"/>
      <c r="N2" s="34"/>
      <c r="O2" s="34"/>
      <c r="P2" s="34"/>
    </row>
    <row r="3" s="28" customFormat="1" ht="19.5" customHeight="1" spans="1:16">
      <c r="A3" s="35"/>
      <c r="B3" s="35"/>
      <c r="C3" s="35"/>
      <c r="D3" s="36"/>
      <c r="E3" s="35"/>
      <c r="F3" s="37"/>
      <c r="G3" s="37"/>
      <c r="H3" s="35"/>
      <c r="I3" s="37"/>
      <c r="J3" s="51"/>
      <c r="K3" s="52" t="s">
        <v>18</v>
      </c>
      <c r="L3" s="52"/>
      <c r="M3" s="52"/>
      <c r="N3" s="52"/>
      <c r="O3" s="52"/>
      <c r="P3" s="52"/>
    </row>
    <row r="4" s="29" customFormat="1" ht="30" customHeight="1" spans="1:16">
      <c r="A4" s="38" t="s">
        <v>3</v>
      </c>
      <c r="B4" s="39" t="s">
        <v>19</v>
      </c>
      <c r="C4" s="39"/>
      <c r="D4" s="39"/>
      <c r="E4" s="39"/>
      <c r="F4" s="39"/>
      <c r="G4" s="39"/>
      <c r="H4" s="39"/>
      <c r="I4" s="39"/>
      <c r="J4" s="39"/>
      <c r="K4" s="39"/>
      <c r="L4" s="39"/>
      <c r="M4" s="39"/>
      <c r="N4" s="39"/>
      <c r="O4" s="39" t="s">
        <v>20</v>
      </c>
      <c r="P4" s="53" t="s">
        <v>21</v>
      </c>
    </row>
    <row r="5" s="29" customFormat="1" ht="30" customHeight="1" spans="1:16">
      <c r="A5" s="38"/>
      <c r="B5" s="38" t="s">
        <v>22</v>
      </c>
      <c r="C5" s="38"/>
      <c r="D5" s="38"/>
      <c r="E5" s="38" t="s">
        <v>23</v>
      </c>
      <c r="F5" s="38"/>
      <c r="G5" s="38"/>
      <c r="H5" s="38" t="s">
        <v>24</v>
      </c>
      <c r="I5" s="38"/>
      <c r="J5" s="38"/>
      <c r="K5" s="38" t="s">
        <v>25</v>
      </c>
      <c r="L5" s="38"/>
      <c r="M5" s="38" t="s">
        <v>26</v>
      </c>
      <c r="N5" s="38" t="s">
        <v>27</v>
      </c>
      <c r="O5" s="39"/>
      <c r="P5" s="53"/>
    </row>
    <row r="6" s="29" customFormat="1" ht="86" customHeight="1" spans="1:16">
      <c r="A6" s="38"/>
      <c r="B6" s="38" t="s">
        <v>28</v>
      </c>
      <c r="C6" s="38" t="s">
        <v>29</v>
      </c>
      <c r="D6" s="40" t="s">
        <v>30</v>
      </c>
      <c r="E6" s="38" t="s">
        <v>28</v>
      </c>
      <c r="F6" s="38" t="s">
        <v>31</v>
      </c>
      <c r="G6" s="40" t="s">
        <v>30</v>
      </c>
      <c r="H6" s="38" t="s">
        <v>28</v>
      </c>
      <c r="I6" s="38" t="s">
        <v>32</v>
      </c>
      <c r="J6" s="40" t="s">
        <v>30</v>
      </c>
      <c r="K6" s="39" t="s">
        <v>28</v>
      </c>
      <c r="L6" s="39" t="s">
        <v>33</v>
      </c>
      <c r="M6" s="38"/>
      <c r="N6" s="38"/>
      <c r="O6" s="39"/>
      <c r="P6" s="53"/>
    </row>
    <row r="7" s="29" customFormat="1" ht="30" customHeight="1" spans="1:16">
      <c r="A7" s="38" t="s">
        <v>34</v>
      </c>
      <c r="B7" s="38">
        <v>1</v>
      </c>
      <c r="C7" s="38">
        <v>2</v>
      </c>
      <c r="D7" s="40" t="s">
        <v>35</v>
      </c>
      <c r="E7" s="38">
        <v>4</v>
      </c>
      <c r="F7" s="38">
        <v>5</v>
      </c>
      <c r="G7" s="40" t="s">
        <v>36</v>
      </c>
      <c r="H7" s="38">
        <v>7</v>
      </c>
      <c r="I7" s="38">
        <v>8</v>
      </c>
      <c r="J7" s="54" t="s">
        <v>37</v>
      </c>
      <c r="K7" s="55" t="s">
        <v>38</v>
      </c>
      <c r="L7" s="39" t="s">
        <v>39</v>
      </c>
      <c r="M7" s="38">
        <v>12</v>
      </c>
      <c r="N7" s="38" t="s">
        <v>40</v>
      </c>
      <c r="O7" s="39" t="s">
        <v>41</v>
      </c>
      <c r="P7" s="53" t="s">
        <v>42</v>
      </c>
    </row>
    <row r="8" s="28" customFormat="1" ht="30" customHeight="1" spans="1:16">
      <c r="A8" s="41" t="s">
        <v>9</v>
      </c>
      <c r="B8" s="42">
        <v>34150</v>
      </c>
      <c r="C8" s="43" t="s">
        <v>43</v>
      </c>
      <c r="D8" s="41">
        <f>B8*30*30%</f>
        <v>307350</v>
      </c>
      <c r="E8" s="42">
        <v>1772</v>
      </c>
      <c r="F8" s="43" t="s">
        <v>44</v>
      </c>
      <c r="G8" s="41">
        <f>E8*40*30%</f>
        <v>21264</v>
      </c>
      <c r="H8" s="42">
        <v>1101</v>
      </c>
      <c r="I8" s="43" t="s">
        <v>45</v>
      </c>
      <c r="J8" s="41">
        <f>H8*60*30%</f>
        <v>19818</v>
      </c>
      <c r="K8" s="56">
        <f t="shared" ref="K8:K13" si="0">B8+E8+H8</f>
        <v>37023</v>
      </c>
      <c r="L8" s="41">
        <f>D8+G8+J8</f>
        <v>348432</v>
      </c>
      <c r="M8" s="41">
        <v>372919.8</v>
      </c>
      <c r="N8" s="41">
        <f t="shared" ref="N8:N13" si="1">L8-M8</f>
        <v>-24487.8</v>
      </c>
      <c r="O8" s="41">
        <f t="shared" ref="O8:O13" si="2">L8*0.9</f>
        <v>313588.8</v>
      </c>
      <c r="P8" s="41">
        <f t="shared" ref="P8:P13" si="3">N8+O8</f>
        <v>289101</v>
      </c>
    </row>
    <row r="9" s="28" customFormat="1" ht="30" customHeight="1" spans="1:16">
      <c r="A9" s="41" t="s">
        <v>10</v>
      </c>
      <c r="B9" s="42">
        <v>2224</v>
      </c>
      <c r="C9" s="43" t="s">
        <v>43</v>
      </c>
      <c r="D9" s="41">
        <f>B9*30*30%</f>
        <v>20016</v>
      </c>
      <c r="E9" s="42">
        <v>137</v>
      </c>
      <c r="F9" s="43" t="s">
        <v>44</v>
      </c>
      <c r="G9" s="41">
        <f>E9*40*30%</f>
        <v>1644</v>
      </c>
      <c r="H9" s="42">
        <v>762</v>
      </c>
      <c r="I9" s="43" t="s">
        <v>45</v>
      </c>
      <c r="J9" s="41">
        <f>H9*60*30%</f>
        <v>13716</v>
      </c>
      <c r="K9" s="56">
        <f t="shared" si="0"/>
        <v>3123</v>
      </c>
      <c r="L9" s="41">
        <f t="shared" ref="L8:L13" si="4">D9+G9+J9</f>
        <v>35376</v>
      </c>
      <c r="M9" s="41">
        <v>40409.7</v>
      </c>
      <c r="N9" s="41">
        <f t="shared" si="1"/>
        <v>-5033.7</v>
      </c>
      <c r="O9" s="41">
        <f t="shared" si="2"/>
        <v>31838.4</v>
      </c>
      <c r="P9" s="41">
        <f t="shared" si="3"/>
        <v>26804.7</v>
      </c>
    </row>
    <row r="10" s="28" customFormat="1" ht="30" customHeight="1" spans="1:16">
      <c r="A10" s="41" t="s">
        <v>11</v>
      </c>
      <c r="B10" s="42">
        <v>12681</v>
      </c>
      <c r="C10" s="43" t="s">
        <v>43</v>
      </c>
      <c r="D10" s="41">
        <f>B10*30*30%</f>
        <v>114129</v>
      </c>
      <c r="E10" s="42">
        <v>507</v>
      </c>
      <c r="F10" s="43" t="s">
        <v>44</v>
      </c>
      <c r="G10" s="41">
        <f>E10*40*30%</f>
        <v>6084</v>
      </c>
      <c r="H10" s="42">
        <v>3297</v>
      </c>
      <c r="I10" s="43" t="s">
        <v>45</v>
      </c>
      <c r="J10" s="41">
        <f>H10*60*30%</f>
        <v>59346</v>
      </c>
      <c r="K10" s="56">
        <f t="shared" si="0"/>
        <v>16485</v>
      </c>
      <c r="L10" s="41">
        <f t="shared" si="4"/>
        <v>179559</v>
      </c>
      <c r="M10" s="41">
        <v>197834.1</v>
      </c>
      <c r="N10" s="41">
        <f t="shared" si="1"/>
        <v>-18275.1</v>
      </c>
      <c r="O10" s="41">
        <f t="shared" si="2"/>
        <v>161603.1</v>
      </c>
      <c r="P10" s="41">
        <f t="shared" si="3"/>
        <v>143328</v>
      </c>
    </row>
    <row r="11" s="28" customFormat="1" ht="30" customHeight="1" spans="1:16">
      <c r="A11" s="41" t="s">
        <v>12</v>
      </c>
      <c r="B11" s="42">
        <v>10755</v>
      </c>
      <c r="C11" s="43" t="s">
        <v>43</v>
      </c>
      <c r="D11" s="41">
        <f>B11*30*30%</f>
        <v>96795</v>
      </c>
      <c r="E11" s="42">
        <v>415</v>
      </c>
      <c r="F11" s="43" t="s">
        <v>44</v>
      </c>
      <c r="G11" s="41">
        <f>E11*40*30%</f>
        <v>4980</v>
      </c>
      <c r="H11" s="42">
        <v>3367</v>
      </c>
      <c r="I11" s="43" t="s">
        <v>45</v>
      </c>
      <c r="J11" s="41">
        <f>H11*60*30%</f>
        <v>60606</v>
      </c>
      <c r="K11" s="56">
        <f t="shared" si="0"/>
        <v>14537</v>
      </c>
      <c r="L11" s="41">
        <f t="shared" si="4"/>
        <v>162381</v>
      </c>
      <c r="M11" s="41">
        <v>150453.3</v>
      </c>
      <c r="N11" s="41">
        <f t="shared" si="1"/>
        <v>11927.7</v>
      </c>
      <c r="O11" s="41">
        <f t="shared" si="2"/>
        <v>146142.9</v>
      </c>
      <c r="P11" s="41">
        <f t="shared" si="3"/>
        <v>158070.6</v>
      </c>
    </row>
    <row r="12" s="28" customFormat="1" ht="30" customHeight="1" spans="1:16">
      <c r="A12" s="41" t="s">
        <v>13</v>
      </c>
      <c r="B12" s="42">
        <v>15716</v>
      </c>
      <c r="C12" s="43" t="s">
        <v>43</v>
      </c>
      <c r="D12" s="41">
        <f>B12*30*30%</f>
        <v>141444</v>
      </c>
      <c r="E12" s="42">
        <v>407</v>
      </c>
      <c r="F12" s="43" t="s">
        <v>44</v>
      </c>
      <c r="G12" s="41">
        <f>E12*40*30%</f>
        <v>4884</v>
      </c>
      <c r="H12" s="42">
        <v>1095</v>
      </c>
      <c r="I12" s="43" t="s">
        <v>45</v>
      </c>
      <c r="J12" s="41">
        <f>H12*60*30%</f>
        <v>19710</v>
      </c>
      <c r="K12" s="56">
        <f t="shared" si="0"/>
        <v>17218</v>
      </c>
      <c r="L12" s="41">
        <f t="shared" si="4"/>
        <v>166038</v>
      </c>
      <c r="M12" s="41">
        <v>181143</v>
      </c>
      <c r="N12" s="41">
        <f t="shared" si="1"/>
        <v>-15105</v>
      </c>
      <c r="O12" s="41">
        <f t="shared" si="2"/>
        <v>149434.2</v>
      </c>
      <c r="P12" s="41">
        <f t="shared" si="3"/>
        <v>134329.2</v>
      </c>
    </row>
    <row r="13" s="28" customFormat="1" ht="30" customHeight="1" spans="1:16">
      <c r="A13" s="41" t="s">
        <v>14</v>
      </c>
      <c r="B13" s="42">
        <v>7378</v>
      </c>
      <c r="C13" s="43" t="s">
        <v>46</v>
      </c>
      <c r="D13" s="41">
        <f>B13*30*15%</f>
        <v>33201</v>
      </c>
      <c r="E13" s="42">
        <v>265</v>
      </c>
      <c r="F13" s="43" t="s">
        <v>47</v>
      </c>
      <c r="G13" s="41">
        <f>E13*40*15%</f>
        <v>1590</v>
      </c>
      <c r="H13" s="42">
        <v>942</v>
      </c>
      <c r="I13" s="43" t="s">
        <v>48</v>
      </c>
      <c r="J13" s="41">
        <f>H13*60*15%</f>
        <v>8478</v>
      </c>
      <c r="K13" s="56">
        <f t="shared" si="0"/>
        <v>8585</v>
      </c>
      <c r="L13" s="41">
        <f t="shared" si="4"/>
        <v>43269</v>
      </c>
      <c r="M13" s="41">
        <v>51155.85</v>
      </c>
      <c r="N13" s="41">
        <f t="shared" si="1"/>
        <v>-7886.85</v>
      </c>
      <c r="O13" s="41">
        <f t="shared" si="2"/>
        <v>38942.1</v>
      </c>
      <c r="P13" s="41">
        <f t="shared" si="3"/>
        <v>31055.25</v>
      </c>
    </row>
    <row r="14" s="28" customFormat="1" ht="30" customHeight="1" spans="1:16">
      <c r="A14" s="44" t="s">
        <v>49</v>
      </c>
      <c r="B14" s="45">
        <f t="shared" ref="B14:H14" si="5">SUM(B8:B13)</f>
        <v>82904</v>
      </c>
      <c r="C14" s="45"/>
      <c r="D14" s="46">
        <f t="shared" si="5"/>
        <v>712935</v>
      </c>
      <c r="E14" s="45">
        <f t="shared" si="5"/>
        <v>3503</v>
      </c>
      <c r="F14" s="45"/>
      <c r="G14" s="46">
        <f t="shared" si="5"/>
        <v>40446</v>
      </c>
      <c r="H14" s="45">
        <f t="shared" si="5"/>
        <v>10564</v>
      </c>
      <c r="I14" s="45"/>
      <c r="J14" s="46">
        <f t="shared" ref="J14:P14" si="6">SUM(J8:J13)</f>
        <v>181674</v>
      </c>
      <c r="K14" s="45">
        <f t="shared" si="6"/>
        <v>96971</v>
      </c>
      <c r="L14" s="46">
        <f t="shared" si="6"/>
        <v>935055</v>
      </c>
      <c r="M14" s="46">
        <f t="shared" si="6"/>
        <v>993915.75</v>
      </c>
      <c r="N14" s="46">
        <f t="shared" si="6"/>
        <v>-58860.75</v>
      </c>
      <c r="O14" s="46">
        <f t="shared" si="6"/>
        <v>841549.5</v>
      </c>
      <c r="P14" s="46">
        <f t="shared" si="6"/>
        <v>782688.75</v>
      </c>
    </row>
    <row r="15" ht="6" customHeight="1" spans="1:16">
      <c r="A15" s="47"/>
      <c r="B15" s="47"/>
      <c r="C15" s="47"/>
      <c r="D15" s="48"/>
      <c r="E15" s="47"/>
      <c r="F15" s="49"/>
      <c r="G15" s="49"/>
      <c r="H15" s="47"/>
      <c r="I15" s="49"/>
      <c r="J15" s="57"/>
      <c r="K15" s="57"/>
      <c r="L15" s="58"/>
      <c r="M15" s="58"/>
      <c r="N15" s="58"/>
      <c r="O15" s="58"/>
      <c r="P15" s="58"/>
    </row>
    <row r="16" spans="1:16">
      <c r="A16" s="26" t="s">
        <v>50</v>
      </c>
      <c r="B16" s="26"/>
      <c r="C16" s="26"/>
      <c r="D16" s="26"/>
      <c r="E16" s="26"/>
      <c r="F16" s="26"/>
      <c r="G16" s="26"/>
      <c r="H16" s="26"/>
      <c r="I16" s="26"/>
      <c r="J16" s="26"/>
      <c r="K16" s="26"/>
      <c r="L16" s="26"/>
      <c r="M16" s="59"/>
      <c r="N16" s="59"/>
      <c r="O16" s="59"/>
      <c r="P16" s="58"/>
    </row>
    <row r="17" spans="1:16">
      <c r="A17" s="50" t="s">
        <v>51</v>
      </c>
      <c r="B17" s="50"/>
      <c r="C17" s="50"/>
      <c r="D17" s="50"/>
      <c r="E17" s="50"/>
      <c r="F17" s="50"/>
      <c r="G17" s="50"/>
      <c r="H17" s="50"/>
      <c r="I17" s="50"/>
      <c r="J17" s="50"/>
      <c r="K17" s="50"/>
      <c r="L17" s="50"/>
      <c r="M17" s="58"/>
      <c r="N17" s="58"/>
      <c r="O17" s="58"/>
      <c r="P17" s="58"/>
    </row>
  </sheetData>
  <mergeCells count="13">
    <mergeCell ref="A2:P2"/>
    <mergeCell ref="K3:P3"/>
    <mergeCell ref="B4:N4"/>
    <mergeCell ref="B5:D5"/>
    <mergeCell ref="E5:G5"/>
    <mergeCell ref="H5:J5"/>
    <mergeCell ref="K5:L5"/>
    <mergeCell ref="A17:L17"/>
    <mergeCell ref="A4:A6"/>
    <mergeCell ref="M5:M6"/>
    <mergeCell ref="N5:N6"/>
    <mergeCell ref="O4:O6"/>
    <mergeCell ref="P4:P6"/>
  </mergeCells>
  <printOptions horizontalCentered="1"/>
  <pageMargins left="0.511805555555556" right="0.511805555555556" top="0.590277777777778" bottom="0.590277777777778" header="0.5" footer="0.5"/>
  <pageSetup paperSize="9" scale="90" orientation="landscape" horizontalDpi="600"/>
  <headerFooter/>
  <ignoredErrors>
    <ignoredError sqref="M14"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
  <sheetViews>
    <sheetView tabSelected="1" workbookViewId="0">
      <selection activeCell="L4" sqref="L4"/>
    </sheetView>
  </sheetViews>
  <sheetFormatPr defaultColWidth="9" defaultRowHeight="13.5"/>
  <cols>
    <col min="1" max="1" width="16.375" customWidth="1"/>
    <col min="2" max="2" width="8.875" customWidth="1"/>
    <col min="3" max="4" width="9.75" customWidth="1"/>
    <col min="5" max="5" width="14" customWidth="1"/>
    <col min="6" max="6" width="14.5" customWidth="1"/>
    <col min="7" max="7" width="16" customWidth="1"/>
    <col min="8" max="8" width="22.75" customWidth="1"/>
    <col min="9" max="9" width="21.125" customWidth="1"/>
    <col min="11" max="11" width="9.375"/>
    <col min="12" max="12" width="11.5"/>
  </cols>
  <sheetData>
    <row r="1" ht="30" customHeight="1" spans="1:1">
      <c r="A1" s="1" t="s">
        <v>52</v>
      </c>
    </row>
    <row r="2" ht="56" customHeight="1" spans="1:9">
      <c r="A2" s="2" t="s">
        <v>53</v>
      </c>
      <c r="B2" s="2"/>
      <c r="C2" s="2"/>
      <c r="D2" s="2"/>
      <c r="E2" s="2"/>
      <c r="F2" s="2"/>
      <c r="G2" s="2"/>
      <c r="H2" s="2"/>
      <c r="I2" s="2"/>
    </row>
    <row r="3" ht="19" customHeight="1" spans="1:14">
      <c r="A3" s="3"/>
      <c r="B3" s="4"/>
      <c r="C3" s="4"/>
      <c r="D3" s="4"/>
      <c r="E3" s="4"/>
      <c r="F3" s="3"/>
      <c r="G3" s="3"/>
      <c r="H3" s="3"/>
      <c r="I3" s="4" t="s">
        <v>54</v>
      </c>
      <c r="J3" s="24"/>
      <c r="K3" s="24"/>
      <c r="L3" s="24"/>
      <c r="M3" s="24"/>
      <c r="N3" s="24"/>
    </row>
    <row r="4" ht="30" customHeight="1" spans="1:14">
      <c r="A4" s="5" t="s">
        <v>3</v>
      </c>
      <c r="B4" s="6" t="s">
        <v>55</v>
      </c>
      <c r="C4" s="7"/>
      <c r="D4" s="7"/>
      <c r="E4" s="7"/>
      <c r="F4" s="7"/>
      <c r="G4" s="7"/>
      <c r="H4" s="5" t="s">
        <v>56</v>
      </c>
      <c r="I4" s="5" t="s">
        <v>21</v>
      </c>
      <c r="J4" s="24"/>
      <c r="K4" s="24"/>
      <c r="L4" s="24"/>
      <c r="M4" s="24"/>
      <c r="N4" s="24"/>
    </row>
    <row r="5" ht="24" customHeight="1" spans="1:14">
      <c r="A5" s="5"/>
      <c r="B5" s="8" t="s">
        <v>57</v>
      </c>
      <c r="C5" s="8" t="s">
        <v>58</v>
      </c>
      <c r="D5" s="9" t="s">
        <v>59</v>
      </c>
      <c r="E5" s="8" t="s">
        <v>60</v>
      </c>
      <c r="F5" s="10" t="s">
        <v>26</v>
      </c>
      <c r="G5" s="6" t="s">
        <v>27</v>
      </c>
      <c r="H5" s="5"/>
      <c r="I5" s="5"/>
      <c r="J5" s="24"/>
      <c r="K5" s="24"/>
      <c r="L5" s="24"/>
      <c r="M5" s="24"/>
      <c r="N5" s="24"/>
    </row>
    <row r="6" ht="54" customHeight="1" spans="1:14">
      <c r="A6" s="5"/>
      <c r="B6" s="8"/>
      <c r="C6" s="8"/>
      <c r="D6" s="11"/>
      <c r="E6" s="8"/>
      <c r="F6" s="12"/>
      <c r="G6" s="6"/>
      <c r="H6" s="5"/>
      <c r="I6" s="5"/>
      <c r="J6" s="24"/>
      <c r="K6" s="24"/>
      <c r="L6" s="24"/>
      <c r="M6" s="24"/>
      <c r="N6" s="24"/>
    </row>
    <row r="7" ht="30" customHeight="1" spans="1:14">
      <c r="A7" s="5" t="s">
        <v>34</v>
      </c>
      <c r="B7" s="13">
        <v>1</v>
      </c>
      <c r="C7" s="13" t="s">
        <v>61</v>
      </c>
      <c r="D7" s="13">
        <v>3</v>
      </c>
      <c r="E7" s="13" t="s">
        <v>62</v>
      </c>
      <c r="F7" s="14">
        <v>5</v>
      </c>
      <c r="G7" s="13" t="s">
        <v>63</v>
      </c>
      <c r="H7" s="13" t="s">
        <v>64</v>
      </c>
      <c r="I7" s="13" t="s">
        <v>65</v>
      </c>
      <c r="J7" s="24"/>
      <c r="K7" s="24"/>
      <c r="L7" s="24"/>
      <c r="M7" s="24"/>
      <c r="N7" s="24"/>
    </row>
    <row r="8" ht="30" customHeight="1" spans="1:14">
      <c r="A8" s="15" t="s">
        <v>9</v>
      </c>
      <c r="B8" s="16">
        <v>0.3</v>
      </c>
      <c r="C8" s="17">
        <f t="shared" ref="C8:C13" si="0">B8*20</f>
        <v>6</v>
      </c>
      <c r="D8" s="18">
        <v>163163</v>
      </c>
      <c r="E8" s="17">
        <f t="shared" ref="E8:E13" si="1">C8*D8</f>
        <v>978978</v>
      </c>
      <c r="F8" s="17">
        <v>847658.4</v>
      </c>
      <c r="G8" s="19">
        <f t="shared" ref="G8:G13" si="2">E8-F8</f>
        <v>131319.6</v>
      </c>
      <c r="H8" s="19">
        <f t="shared" ref="H8:H13" si="3">E8*0.9</f>
        <v>881080.2</v>
      </c>
      <c r="I8" s="19">
        <f t="shared" ref="I8:I13" si="4">G8+H8</f>
        <v>1012399.8</v>
      </c>
      <c r="J8" s="24"/>
      <c r="K8" s="24"/>
      <c r="L8" s="24"/>
      <c r="M8" s="24"/>
      <c r="N8" s="24"/>
    </row>
    <row r="9" ht="30" customHeight="1" spans="1:14">
      <c r="A9" s="15" t="s">
        <v>10</v>
      </c>
      <c r="B9" s="16">
        <v>0.3</v>
      </c>
      <c r="C9" s="17">
        <f t="shared" si="0"/>
        <v>6</v>
      </c>
      <c r="D9" s="18">
        <v>5178</v>
      </c>
      <c r="E9" s="17">
        <f t="shared" si="1"/>
        <v>31068</v>
      </c>
      <c r="F9" s="17">
        <v>23159.6</v>
      </c>
      <c r="G9" s="19">
        <f t="shared" si="2"/>
        <v>7908.4</v>
      </c>
      <c r="H9" s="19">
        <f t="shared" si="3"/>
        <v>27961.2</v>
      </c>
      <c r="I9" s="19">
        <f t="shared" si="4"/>
        <v>35869.6</v>
      </c>
      <c r="J9" s="24"/>
      <c r="K9" s="24"/>
      <c r="L9" s="24"/>
      <c r="M9" s="24"/>
      <c r="N9" s="24"/>
    </row>
    <row r="10" ht="30" customHeight="1" spans="1:14">
      <c r="A10" s="15" t="s">
        <v>11</v>
      </c>
      <c r="B10" s="16">
        <v>0.3</v>
      </c>
      <c r="C10" s="17">
        <f t="shared" si="0"/>
        <v>6</v>
      </c>
      <c r="D10" s="18">
        <v>80317</v>
      </c>
      <c r="E10" s="17">
        <f t="shared" si="1"/>
        <v>481902</v>
      </c>
      <c r="F10" s="17">
        <v>587109.3</v>
      </c>
      <c r="G10" s="19">
        <f t="shared" si="2"/>
        <v>-105207.3</v>
      </c>
      <c r="H10" s="19">
        <f t="shared" si="3"/>
        <v>433711.8</v>
      </c>
      <c r="I10" s="19">
        <f t="shared" si="4"/>
        <v>328504.5</v>
      </c>
      <c r="J10" s="24"/>
      <c r="K10" s="24"/>
      <c r="L10" s="24"/>
      <c r="M10" s="24"/>
      <c r="N10" s="24"/>
    </row>
    <row r="11" ht="30" customHeight="1" spans="1:14">
      <c r="A11" s="15" t="s">
        <v>12</v>
      </c>
      <c r="B11" s="16">
        <v>0.3</v>
      </c>
      <c r="C11" s="17">
        <f t="shared" si="0"/>
        <v>6</v>
      </c>
      <c r="D11" s="18">
        <v>112375</v>
      </c>
      <c r="E11" s="17">
        <f t="shared" si="1"/>
        <v>674250</v>
      </c>
      <c r="F11" s="17">
        <v>590556.23</v>
      </c>
      <c r="G11" s="19">
        <f t="shared" si="2"/>
        <v>83693.77</v>
      </c>
      <c r="H11" s="19">
        <f t="shared" si="3"/>
        <v>606825</v>
      </c>
      <c r="I11" s="19">
        <f t="shared" si="4"/>
        <v>690518.77</v>
      </c>
      <c r="J11" s="24"/>
      <c r="K11" s="24"/>
      <c r="L11" s="24"/>
      <c r="M11" s="24"/>
      <c r="N11" s="24"/>
    </row>
    <row r="12" ht="30" customHeight="1" spans="1:14">
      <c r="A12" s="15" t="s">
        <v>13</v>
      </c>
      <c r="B12" s="16">
        <v>0.3</v>
      </c>
      <c r="C12" s="17">
        <f t="shared" si="0"/>
        <v>6</v>
      </c>
      <c r="D12" s="18">
        <v>154791</v>
      </c>
      <c r="E12" s="17">
        <f t="shared" si="1"/>
        <v>928746</v>
      </c>
      <c r="F12" s="17">
        <v>889690.2</v>
      </c>
      <c r="G12" s="19">
        <f t="shared" si="2"/>
        <v>39055.8</v>
      </c>
      <c r="H12" s="19">
        <f t="shared" si="3"/>
        <v>835871.4</v>
      </c>
      <c r="I12" s="19">
        <f t="shared" si="4"/>
        <v>874927.2</v>
      </c>
      <c r="J12" s="24"/>
      <c r="K12" s="24"/>
      <c r="L12" s="24"/>
      <c r="M12" s="24"/>
      <c r="N12" s="24"/>
    </row>
    <row r="13" ht="30" customHeight="1" spans="1:14">
      <c r="A13" s="15" t="s">
        <v>14</v>
      </c>
      <c r="B13" s="16">
        <v>0.15</v>
      </c>
      <c r="C13" s="17">
        <f t="shared" si="0"/>
        <v>3</v>
      </c>
      <c r="D13" s="18">
        <v>3901</v>
      </c>
      <c r="E13" s="17">
        <f t="shared" si="1"/>
        <v>11703</v>
      </c>
      <c r="F13" s="17">
        <v>-11712.45</v>
      </c>
      <c r="G13" s="19">
        <f t="shared" si="2"/>
        <v>23415.45</v>
      </c>
      <c r="H13" s="19">
        <f t="shared" si="3"/>
        <v>10532.7</v>
      </c>
      <c r="I13" s="19">
        <f t="shared" si="4"/>
        <v>33948.15</v>
      </c>
      <c r="J13" s="24"/>
      <c r="K13" s="24"/>
      <c r="L13" s="24"/>
      <c r="M13" s="24"/>
      <c r="N13" s="24"/>
    </row>
    <row r="14" ht="30" customHeight="1" spans="1:14">
      <c r="A14" s="20" t="s">
        <v>66</v>
      </c>
      <c r="B14" s="21"/>
      <c r="C14" s="21"/>
      <c r="D14" s="21">
        <f t="shared" ref="D14:I14" si="5">SUM(D8:D13)</f>
        <v>519725</v>
      </c>
      <c r="E14" s="22">
        <f t="shared" si="5"/>
        <v>3106647</v>
      </c>
      <c r="F14" s="22">
        <f t="shared" si="5"/>
        <v>2926461.28</v>
      </c>
      <c r="G14" s="22">
        <f t="shared" si="5"/>
        <v>180185.72</v>
      </c>
      <c r="H14" s="22">
        <f t="shared" si="5"/>
        <v>2795982.3</v>
      </c>
      <c r="I14" s="22">
        <f t="shared" si="5"/>
        <v>2976168.02</v>
      </c>
      <c r="J14" s="24"/>
      <c r="K14" s="24"/>
      <c r="L14" s="24"/>
      <c r="M14" s="24"/>
      <c r="N14" s="24"/>
    </row>
    <row r="15" ht="6" customHeight="1" spans="1:14">
      <c r="A15" s="23"/>
      <c r="B15" s="24"/>
      <c r="C15" s="24"/>
      <c r="D15" s="24"/>
      <c r="E15" s="24"/>
      <c r="F15" s="24"/>
      <c r="G15" s="24"/>
      <c r="H15" s="25"/>
      <c r="I15" s="25"/>
      <c r="J15" s="24"/>
      <c r="K15" s="24"/>
      <c r="L15" s="24"/>
      <c r="M15" s="24"/>
      <c r="N15" s="24"/>
    </row>
    <row r="16" ht="19" customHeight="1" spans="1:14">
      <c r="A16" s="26" t="s">
        <v>67</v>
      </c>
      <c r="B16" s="26"/>
      <c r="C16" s="26"/>
      <c r="D16" s="26"/>
      <c r="E16" s="26"/>
      <c r="F16" s="26"/>
      <c r="G16" s="26"/>
      <c r="H16" s="26"/>
      <c r="I16" s="26"/>
      <c r="J16" s="26"/>
      <c r="K16" s="26"/>
      <c r="L16" s="26"/>
      <c r="M16" s="26"/>
      <c r="N16" s="26"/>
    </row>
    <row r="17" spans="1:14">
      <c r="A17" s="27" t="s">
        <v>68</v>
      </c>
      <c r="B17" s="27"/>
      <c r="C17" s="27"/>
      <c r="D17" s="27"/>
      <c r="E17" s="27"/>
      <c r="F17" s="27"/>
      <c r="G17" s="27"/>
      <c r="H17" s="27"/>
      <c r="I17" s="27"/>
      <c r="J17" s="27"/>
      <c r="K17" s="27"/>
      <c r="L17" s="27"/>
      <c r="M17" s="27"/>
      <c r="N17" s="27"/>
    </row>
  </sheetData>
  <mergeCells count="14">
    <mergeCell ref="A2:I2"/>
    <mergeCell ref="B3:E3"/>
    <mergeCell ref="B4:G4"/>
    <mergeCell ref="H15:I15"/>
    <mergeCell ref="A17:N17"/>
    <mergeCell ref="A4:A6"/>
    <mergeCell ref="B5:B6"/>
    <mergeCell ref="C5:C6"/>
    <mergeCell ref="D5:D6"/>
    <mergeCell ref="E5:E6"/>
    <mergeCell ref="F5:F6"/>
    <mergeCell ref="G5:G6"/>
    <mergeCell ref="H4:H6"/>
    <mergeCell ref="I4:I6"/>
  </mergeCells>
  <printOptions horizontalCentered="1"/>
  <pageMargins left="0.590277777777778" right="0.590277777777778" top="0.786805555555556" bottom="0.786805555555556" header="0.5" footer="0.5"/>
  <pageSetup paperSize="9" orientation="landscape" horizontalDpi="600"/>
  <headerFooter/>
  <ignoredErrors>
    <ignoredError sqref="D14 F14" formulaRange="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附件一 汇总表</vt:lpstr>
      <vt:lpstr>附件二缴费补助</vt:lpstr>
      <vt:lpstr>附件三基础养老金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文印员2 null</cp:lastModifiedBy>
  <dcterms:created xsi:type="dcterms:W3CDTF">2021-09-08T03:35:00Z</dcterms:created>
  <dcterms:modified xsi:type="dcterms:W3CDTF">2024-03-13T02:18:21Z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2052-11.1.0.9175</vt:lpwstr>
  </property>
  <property fmtid="{D5CDD505-2E9C-101B-9397-08002B2CF9AE}" pid="3" name="ICV">
    <vt:lpwstr>DD4C9A12B86F4D41B69314A7194DDB1B_13</vt:lpwstr>
  </property>
</Properties>
</file>