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2" activeTab="2"/>
  </bookViews>
  <sheets>
    <sheet name="2018年1-3月县区市电脑彩票、即开票发行费分配表  (2)" sheetId="135" r:id="rId1"/>
    <sheet name="2022年3-4季度县区市电脑彩票、即开票发行费分配表 " sheetId="133" r:id="rId2"/>
    <sheet name="2022年三四季度全市电脑彩票、即开票业务费分配表 " sheetId="134" r:id="rId3"/>
    <sheet name="Sheet1" sheetId="136" r:id="rId4"/>
    <sheet name="Sheet2" sheetId="137" r:id="rId5"/>
  </sheets>
  <calcPr calcId="144525" iterate="1" iterateCount="100" iterateDelta="0.001"/>
</workbook>
</file>

<file path=xl/sharedStrings.xml><?xml version="1.0" encoding="utf-8"?>
<sst xmlns="http://schemas.openxmlformats.org/spreadsheetml/2006/main" count="81" uniqueCount="49">
  <si>
    <r>
      <rPr>
        <b/>
        <sz val="20"/>
        <rFont val="Times New Roman"/>
        <charset val="134"/>
      </rPr>
      <t>2018</t>
    </r>
    <r>
      <rPr>
        <b/>
        <sz val="20"/>
        <rFont val="宋体"/>
        <charset val="134"/>
      </rPr>
      <t>年一季度市（县区）市场电彩、即开票发行费分配表</t>
    </r>
  </si>
  <si>
    <r>
      <rPr>
        <sz val="14"/>
        <rFont val="宋体"/>
        <charset val="134"/>
      </rPr>
      <t>启止日期：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-3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</t>
    </r>
  </si>
  <si>
    <t>单位：元</t>
  </si>
  <si>
    <t>区县名称</t>
  </si>
  <si>
    <t>一月份销量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</si>
  <si>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</t>
    </r>
    <r>
      <rPr>
        <sz val="10"/>
        <rFont val="宋体"/>
        <charset val="134"/>
      </rPr>
      <t>合计</t>
    </r>
  </si>
  <si>
    <t>二月份销量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</si>
  <si>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合计</t>
    </r>
  </si>
  <si>
    <t>三月份销量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</si>
  <si>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合计</t>
    </r>
  </si>
  <si>
    <r>
      <rPr>
        <sz val="10"/>
        <rFont val="Times New Roman"/>
        <charset val="134"/>
      </rPr>
      <t>1-3</t>
    </r>
    <r>
      <rPr>
        <sz val="10"/>
        <rFont val="宋体"/>
        <charset val="134"/>
      </rPr>
      <t>月累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</si>
  <si>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计提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比率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</si>
  <si>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</si>
  <si>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</si>
  <si>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电脑票</t>
  </si>
  <si>
    <t>即开票</t>
  </si>
  <si>
    <t>君山区</t>
  </si>
  <si>
    <t>湘阴县</t>
  </si>
  <si>
    <t>临湘市</t>
  </si>
  <si>
    <t>华容县</t>
  </si>
  <si>
    <t>汨罗市</t>
  </si>
  <si>
    <t>平江县</t>
  </si>
  <si>
    <t>岳阳县</t>
  </si>
  <si>
    <t>屈原区</t>
  </si>
  <si>
    <t>云溪区</t>
  </si>
  <si>
    <t>岳阳楼区</t>
  </si>
  <si>
    <t>经开区</t>
  </si>
  <si>
    <t>南湖新区</t>
  </si>
  <si>
    <r>
      <rPr>
        <b/>
        <sz val="10"/>
        <rFont val="黑体"/>
        <charset val="134"/>
      </rPr>
      <t>累</t>
    </r>
    <r>
      <rPr>
        <b/>
        <sz val="10"/>
        <rFont val="Times New Roman"/>
        <charset val="134"/>
      </rPr>
      <t xml:space="preserve">     </t>
    </r>
    <r>
      <rPr>
        <b/>
        <sz val="10"/>
        <rFont val="黑体"/>
        <charset val="134"/>
      </rPr>
      <t>计</t>
    </r>
  </si>
  <si>
    <t xml:space="preserve"> 数据提供：易永红、李云、任光辉                                                              制表人：何宇              </t>
  </si>
  <si>
    <r>
      <rPr>
        <b/>
        <sz val="11"/>
        <rFont val="黑体"/>
        <charset val="134"/>
      </rPr>
      <t>注</t>
    </r>
    <r>
      <rPr>
        <sz val="12"/>
        <rFont val="宋体"/>
        <charset val="134"/>
      </rPr>
      <t>：</t>
    </r>
    <r>
      <rPr>
        <sz val="12"/>
        <rFont val="楷体"/>
        <charset val="134"/>
      </rPr>
      <t>根据湖南省财政厅《关于下达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年第一二季度福利彩票销售机构业务费的通知》（湘财综指［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</t>
    </r>
    <r>
      <rPr>
        <sz val="12"/>
        <rFont val="楷体"/>
        <charset val="134"/>
      </rPr>
      <t>号）和湖南省福利彩票发行中心《关于下拨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年一二季度福利彩票业务费的通知》（湘彩发［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31</t>
    </r>
    <r>
      <rPr>
        <sz val="12"/>
        <rFont val="楷体"/>
        <charset val="134"/>
      </rPr>
      <t>号）文件精神，结合我市各县市区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年一二季度福利彩票实际销量，按比计提业务费进行拨付。</t>
    </r>
  </si>
  <si>
    <t>2022年三、四季度市（县区）市场电彩、即开票发行费预拨分配表</t>
  </si>
  <si>
    <t>三季度销量</t>
  </si>
  <si>
    <t>四季度销量（预估）</t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</si>
  <si>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季度电脑票及即开票累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</si>
  <si>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季度快乐8累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</si>
  <si>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累计提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</si>
  <si>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快乐8</t>
  </si>
  <si>
    <t>汩罗市</t>
  </si>
  <si>
    <t xml:space="preserve"> 数据提供：陈阳、易永红                                                                           制表人：何宇              </t>
  </si>
  <si>
    <t>注：根据湖南省财政厅《湖南省财政厅关于下达2022年福彩机构业务费的通知》（湘财综指［2022］11号）和湖南省福利彩票发行中心《关于下拨2022年三、四季度实拨业务费、对下级补助资金及2021年市州业务费超收资金的通知》（湘彩发［2022］32号）文件精神，结合我市各县市区2022年三季度七、八月份福利彩票实际销量，(四季度预估销量)按比计提业务费进行拨付。</t>
  </si>
  <si>
    <t>附件1</t>
  </si>
  <si>
    <t>2022年度市本级及辖区体育彩票公益金分配表</t>
  </si>
  <si>
    <t xml:space="preserve">  单位：万元</t>
  </si>
  <si>
    <t>单  位</t>
  </si>
  <si>
    <t>金额小计</t>
  </si>
  <si>
    <t>备  注</t>
  </si>
  <si>
    <t>市本级(市教体局)</t>
  </si>
  <si>
    <t>合 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</si>
</sst>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9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0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  <font>
      <sz val="14"/>
      <name val="Times New Roman"/>
      <charset val="134"/>
    </font>
    <font>
      <sz val="12"/>
      <name val="楷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1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9" borderId="20" applyNumberFormat="0" applyAlignment="0" applyProtection="0">
      <alignment vertical="center"/>
    </xf>
    <xf numFmtId="0" fontId="31" fillId="19" borderId="18" applyNumberFormat="0" applyAlignment="0" applyProtection="0">
      <alignment vertical="center"/>
    </xf>
    <xf numFmtId="0" fontId="32" fillId="20" borderId="21" applyNumberFormat="0" applyAlignment="0" applyProtection="0">
      <alignment vertical="center"/>
    </xf>
    <xf numFmtId="0" fontId="15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indent="2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9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0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176" fontId="7" fillId="0" borderId="8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70">
    <cellStyle name="常规" xfId="0" builtinId="0"/>
    <cellStyle name="货币[0]" xfId="1" builtinId="7"/>
    <cellStyle name="常规 95 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95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95 8" xfId="37"/>
    <cellStyle name="20% - 强调文字颜色 5" xfId="38" builtinId="46"/>
    <cellStyle name="强调文字颜色 1" xfId="39" builtinId="29"/>
    <cellStyle name="常规 95 4" xfId="40"/>
    <cellStyle name="20% - 强调文字颜色 1" xfId="41" builtinId="30"/>
    <cellStyle name="40% - 强调文字颜色 1" xfId="42" builtinId="31"/>
    <cellStyle name="常规 95 5" xfId="43"/>
    <cellStyle name="20% - 强调文字颜色 2" xfId="44" builtinId="34"/>
    <cellStyle name="常规 94 8" xfId="45"/>
    <cellStyle name="40% - 强调文字颜色 2" xfId="46" builtinId="35"/>
    <cellStyle name="强调文字颜色 3" xfId="47" builtinId="37"/>
    <cellStyle name="强调文字颜色 4" xfId="48" builtinId="41"/>
    <cellStyle name="常规 95 7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94 6" xfId="59"/>
    <cellStyle name="常规 94 5" xfId="60"/>
    <cellStyle name="常规 2 7" xfId="61"/>
    <cellStyle name="常规 94 3" xfId="62"/>
    <cellStyle name="常规 2 8" xfId="63"/>
    <cellStyle name="常规 2 4" xfId="64"/>
    <cellStyle name="常规 2 6" xfId="65"/>
    <cellStyle name="常规 2 2" xfId="66"/>
    <cellStyle name="常规 95 3" xfId="67"/>
    <cellStyle name="常规 94 7" xfId="68"/>
    <cellStyle name="常规 94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9" sqref="A19:M19"/>
    </sheetView>
  </sheetViews>
  <sheetFormatPr defaultColWidth="9" defaultRowHeight="14.25"/>
  <cols>
    <col min="1" max="1" width="10.25" customWidth="1"/>
    <col min="2" max="3" width="8.375" customWidth="1"/>
    <col min="4" max="4" width="8.875" customWidth="1"/>
    <col min="5" max="6" width="8.125" customWidth="1"/>
    <col min="7" max="7" width="8.875" customWidth="1"/>
    <col min="8" max="9" width="8.375" customWidth="1"/>
    <col min="10" max="10" width="8.875" customWidth="1"/>
    <col min="11" max="11" width="11.625" customWidth="1"/>
    <col min="12" max="12" width="6.625" customWidth="1"/>
    <col min="13" max="13" width="8" customWidth="1"/>
    <col min="14" max="14" width="11.25" customWidth="1"/>
  </cols>
  <sheetData>
    <row r="1" ht="34.5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22.5" customHeight="1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3.85" customHeight="1" spans="1:1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24" customHeight="1" spans="1:14">
      <c r="A4" s="17" t="s">
        <v>3</v>
      </c>
      <c r="B4" s="17" t="s">
        <v>4</v>
      </c>
      <c r="C4" s="39"/>
      <c r="D4" s="40" t="s">
        <v>5</v>
      </c>
      <c r="E4" s="41" t="s">
        <v>6</v>
      </c>
      <c r="F4" s="42"/>
      <c r="G4" s="40" t="s">
        <v>7</v>
      </c>
      <c r="H4" s="41" t="s">
        <v>8</v>
      </c>
      <c r="I4" s="39"/>
      <c r="J4" s="49" t="s">
        <v>9</v>
      </c>
      <c r="K4" s="50" t="s">
        <v>10</v>
      </c>
      <c r="L4" s="17" t="s">
        <v>11</v>
      </c>
      <c r="M4" s="17" t="s">
        <v>12</v>
      </c>
      <c r="N4" s="16" t="s">
        <v>13</v>
      </c>
    </row>
    <row r="5" ht="24" customHeight="1" spans="1:14">
      <c r="A5" s="18"/>
      <c r="B5" s="16" t="s">
        <v>14</v>
      </c>
      <c r="C5" s="16" t="s">
        <v>15</v>
      </c>
      <c r="D5" s="43"/>
      <c r="E5" s="44" t="s">
        <v>14</v>
      </c>
      <c r="F5" s="45" t="s">
        <v>15</v>
      </c>
      <c r="G5" s="43"/>
      <c r="H5" s="44" t="s">
        <v>14</v>
      </c>
      <c r="I5" s="16" t="s">
        <v>15</v>
      </c>
      <c r="J5" s="51"/>
      <c r="K5" s="52"/>
      <c r="L5" s="18"/>
      <c r="M5" s="18"/>
      <c r="N5" s="18"/>
    </row>
    <row r="6" ht="19.5" customHeight="1" spans="1:14">
      <c r="A6" s="19" t="s">
        <v>16</v>
      </c>
      <c r="B6" s="20">
        <v>305730</v>
      </c>
      <c r="C6" s="20">
        <v>40800</v>
      </c>
      <c r="D6" s="46">
        <f>B6+C6</f>
        <v>346530</v>
      </c>
      <c r="E6" s="47">
        <v>273530</v>
      </c>
      <c r="F6" s="21">
        <v>52500</v>
      </c>
      <c r="G6" s="46">
        <f>E6+F6</f>
        <v>326030</v>
      </c>
      <c r="H6" s="47">
        <v>437690</v>
      </c>
      <c r="I6" s="20">
        <v>90200</v>
      </c>
      <c r="J6" s="53">
        <f>H6+I6</f>
        <v>527890</v>
      </c>
      <c r="K6" s="54">
        <f>D6+G6+J6</f>
        <v>1200450</v>
      </c>
      <c r="L6" s="29">
        <v>0.01</v>
      </c>
      <c r="M6" s="30">
        <f>K6*L6</f>
        <v>12004.5</v>
      </c>
      <c r="N6" s="55">
        <v>1.2</v>
      </c>
    </row>
    <row r="7" ht="19.5" customHeight="1" spans="1:14">
      <c r="A7" s="19" t="s">
        <v>17</v>
      </c>
      <c r="B7" s="20">
        <v>893492</v>
      </c>
      <c r="C7" s="20">
        <v>51200</v>
      </c>
      <c r="D7" s="46">
        <f t="shared" ref="D7:D17" si="0">B7+C7</f>
        <v>944692</v>
      </c>
      <c r="E7" s="47">
        <v>674444</v>
      </c>
      <c r="F7" s="21">
        <v>66100</v>
      </c>
      <c r="G7" s="46">
        <f t="shared" ref="G7:G17" si="1">E7+F7</f>
        <v>740544</v>
      </c>
      <c r="H7" s="47">
        <v>1023844</v>
      </c>
      <c r="I7" s="20">
        <v>77200</v>
      </c>
      <c r="J7" s="53">
        <f t="shared" ref="J7:J18" si="2">H7+I7</f>
        <v>1101044</v>
      </c>
      <c r="K7" s="54">
        <f t="shared" ref="K7:K18" si="3">D7+G7+J7</f>
        <v>2786280</v>
      </c>
      <c r="L7" s="29">
        <v>0.01</v>
      </c>
      <c r="M7" s="30">
        <f t="shared" ref="M7:M17" si="4">K7*L7</f>
        <v>27862.8</v>
      </c>
      <c r="N7" s="55">
        <v>2.79</v>
      </c>
    </row>
    <row r="8" ht="19.5" customHeight="1" spans="1:14">
      <c r="A8" s="19" t="s">
        <v>18</v>
      </c>
      <c r="B8" s="20">
        <v>979414</v>
      </c>
      <c r="C8" s="20">
        <v>81600</v>
      </c>
      <c r="D8" s="46">
        <f t="shared" si="0"/>
        <v>1061014</v>
      </c>
      <c r="E8" s="47">
        <v>673574</v>
      </c>
      <c r="F8" s="21">
        <v>138100</v>
      </c>
      <c r="G8" s="46">
        <f t="shared" si="1"/>
        <v>811674</v>
      </c>
      <c r="H8" s="47">
        <v>1786246</v>
      </c>
      <c r="I8" s="20">
        <v>198700</v>
      </c>
      <c r="J8" s="53">
        <f t="shared" si="2"/>
        <v>1984946</v>
      </c>
      <c r="K8" s="54">
        <f t="shared" si="3"/>
        <v>3857634</v>
      </c>
      <c r="L8" s="29">
        <v>0.01</v>
      </c>
      <c r="M8" s="30">
        <f t="shared" si="4"/>
        <v>38576.34</v>
      </c>
      <c r="N8" s="55">
        <v>3.86</v>
      </c>
    </row>
    <row r="9" ht="19.5" customHeight="1" spans="1:14">
      <c r="A9" s="19" t="s">
        <v>19</v>
      </c>
      <c r="B9" s="20">
        <v>1770564</v>
      </c>
      <c r="C9" s="20">
        <v>116200</v>
      </c>
      <c r="D9" s="46">
        <f t="shared" si="0"/>
        <v>1886764</v>
      </c>
      <c r="E9" s="47">
        <v>1206730</v>
      </c>
      <c r="F9" s="21">
        <v>154900</v>
      </c>
      <c r="G9" s="46">
        <f t="shared" si="1"/>
        <v>1361630</v>
      </c>
      <c r="H9" s="47">
        <v>2175814</v>
      </c>
      <c r="I9" s="20">
        <v>302600</v>
      </c>
      <c r="J9" s="53">
        <f t="shared" si="2"/>
        <v>2478414</v>
      </c>
      <c r="K9" s="54">
        <f t="shared" si="3"/>
        <v>5726808</v>
      </c>
      <c r="L9" s="29">
        <v>0.01</v>
      </c>
      <c r="M9" s="30">
        <f t="shared" si="4"/>
        <v>57268.08</v>
      </c>
      <c r="N9" s="55">
        <v>5.73</v>
      </c>
    </row>
    <row r="10" ht="19.5" customHeight="1" spans="1:14">
      <c r="A10" s="19" t="s">
        <v>20</v>
      </c>
      <c r="B10" s="20">
        <v>1187922</v>
      </c>
      <c r="C10" s="20">
        <v>45300</v>
      </c>
      <c r="D10" s="46">
        <f t="shared" si="0"/>
        <v>1233222</v>
      </c>
      <c r="E10" s="47">
        <v>841210</v>
      </c>
      <c r="F10" s="21">
        <v>81100</v>
      </c>
      <c r="G10" s="46">
        <f t="shared" si="1"/>
        <v>922310</v>
      </c>
      <c r="H10" s="47">
        <v>1295456</v>
      </c>
      <c r="I10" s="20">
        <v>213000</v>
      </c>
      <c r="J10" s="53">
        <f t="shared" si="2"/>
        <v>1508456</v>
      </c>
      <c r="K10" s="54">
        <f t="shared" si="3"/>
        <v>3663988</v>
      </c>
      <c r="L10" s="29">
        <v>0.01</v>
      </c>
      <c r="M10" s="30">
        <f t="shared" si="4"/>
        <v>36639.88</v>
      </c>
      <c r="N10" s="55">
        <v>3.66</v>
      </c>
    </row>
    <row r="11" ht="19.5" customHeight="1" spans="1:14">
      <c r="A11" s="19" t="s">
        <v>21</v>
      </c>
      <c r="B11" s="20">
        <v>2050502</v>
      </c>
      <c r="C11" s="20">
        <v>205900</v>
      </c>
      <c r="D11" s="46">
        <f t="shared" si="0"/>
        <v>2256402</v>
      </c>
      <c r="E11" s="47">
        <v>1467230</v>
      </c>
      <c r="F11" s="21">
        <v>302200</v>
      </c>
      <c r="G11" s="46">
        <f t="shared" si="1"/>
        <v>1769430</v>
      </c>
      <c r="H11" s="47">
        <v>2266384</v>
      </c>
      <c r="I11" s="20">
        <v>367000</v>
      </c>
      <c r="J11" s="53">
        <f t="shared" si="2"/>
        <v>2633384</v>
      </c>
      <c r="K11" s="54">
        <f t="shared" si="3"/>
        <v>6659216</v>
      </c>
      <c r="L11" s="29">
        <v>0.01</v>
      </c>
      <c r="M11" s="30">
        <f t="shared" si="4"/>
        <v>66592.16</v>
      </c>
      <c r="N11" s="55">
        <v>6.66</v>
      </c>
    </row>
    <row r="12" ht="19.5" customHeight="1" spans="1:14">
      <c r="A12" s="19" t="s">
        <v>22</v>
      </c>
      <c r="B12" s="20">
        <v>1083290</v>
      </c>
      <c r="C12" s="20">
        <v>67100</v>
      </c>
      <c r="D12" s="46">
        <f t="shared" si="0"/>
        <v>1150390</v>
      </c>
      <c r="E12" s="47">
        <v>574034</v>
      </c>
      <c r="F12" s="21">
        <v>105200</v>
      </c>
      <c r="G12" s="46">
        <f t="shared" si="1"/>
        <v>679234</v>
      </c>
      <c r="H12" s="47">
        <v>950388</v>
      </c>
      <c r="I12" s="20">
        <v>158900</v>
      </c>
      <c r="J12" s="53">
        <f t="shared" si="2"/>
        <v>1109288</v>
      </c>
      <c r="K12" s="54">
        <f t="shared" si="3"/>
        <v>2938912</v>
      </c>
      <c r="L12" s="29">
        <v>0.01</v>
      </c>
      <c r="M12" s="30">
        <f t="shared" si="4"/>
        <v>29389.12</v>
      </c>
      <c r="N12" s="55">
        <v>2.94</v>
      </c>
    </row>
    <row r="13" ht="19.5" customHeight="1" spans="1:14">
      <c r="A13" s="19" t="s">
        <v>23</v>
      </c>
      <c r="B13" s="20">
        <v>117046</v>
      </c>
      <c r="C13" s="20">
        <v>15200</v>
      </c>
      <c r="D13" s="46">
        <f t="shared" si="0"/>
        <v>132246</v>
      </c>
      <c r="E13" s="47"/>
      <c r="F13" s="21"/>
      <c r="G13" s="46">
        <f t="shared" si="1"/>
        <v>0</v>
      </c>
      <c r="H13" s="47">
        <v>239264</v>
      </c>
      <c r="I13" s="20">
        <v>17000</v>
      </c>
      <c r="J13" s="53">
        <f t="shared" si="2"/>
        <v>256264</v>
      </c>
      <c r="K13" s="54">
        <f t="shared" si="3"/>
        <v>388510</v>
      </c>
      <c r="L13" s="29">
        <v>0.01</v>
      </c>
      <c r="M13" s="30">
        <f t="shared" si="4"/>
        <v>3885.1</v>
      </c>
      <c r="N13" s="55">
        <v>0.39</v>
      </c>
    </row>
    <row r="14" ht="19.5" customHeight="1" spans="1:14">
      <c r="A14" s="19" t="s">
        <v>24</v>
      </c>
      <c r="B14" s="20">
        <v>821514</v>
      </c>
      <c r="C14" s="20">
        <v>76800</v>
      </c>
      <c r="D14" s="46">
        <f t="shared" si="0"/>
        <v>898314</v>
      </c>
      <c r="E14" s="47">
        <v>583404</v>
      </c>
      <c r="F14" s="21">
        <v>77100</v>
      </c>
      <c r="G14" s="46">
        <f t="shared" si="1"/>
        <v>660504</v>
      </c>
      <c r="H14" s="47">
        <v>956406</v>
      </c>
      <c r="I14" s="20">
        <v>127100</v>
      </c>
      <c r="J14" s="53">
        <f t="shared" si="2"/>
        <v>1083506</v>
      </c>
      <c r="K14" s="54">
        <f t="shared" si="3"/>
        <v>2642324</v>
      </c>
      <c r="L14" s="29">
        <v>0.01</v>
      </c>
      <c r="M14" s="30">
        <f t="shared" si="4"/>
        <v>26423.24</v>
      </c>
      <c r="N14" s="55">
        <v>2.64</v>
      </c>
    </row>
    <row r="15" ht="19.5" customHeight="1" spans="1:14">
      <c r="A15" s="19" t="s">
        <v>25</v>
      </c>
      <c r="B15" s="20">
        <v>334276</v>
      </c>
      <c r="C15" s="20">
        <v>64100</v>
      </c>
      <c r="D15" s="46">
        <f t="shared" si="0"/>
        <v>398376</v>
      </c>
      <c r="E15" s="47"/>
      <c r="F15" s="21"/>
      <c r="G15" s="46">
        <f t="shared" si="1"/>
        <v>0</v>
      </c>
      <c r="H15" s="47">
        <v>334330</v>
      </c>
      <c r="I15" s="20">
        <v>105700</v>
      </c>
      <c r="J15" s="53">
        <f t="shared" si="2"/>
        <v>440030</v>
      </c>
      <c r="K15" s="54">
        <f t="shared" si="3"/>
        <v>838406</v>
      </c>
      <c r="L15" s="29">
        <v>0.01</v>
      </c>
      <c r="M15" s="30">
        <f t="shared" si="4"/>
        <v>8384.06</v>
      </c>
      <c r="N15" s="55">
        <v>0.83</v>
      </c>
    </row>
    <row r="16" ht="19.5" customHeight="1" spans="1:14">
      <c r="A16" s="19" t="s">
        <v>26</v>
      </c>
      <c r="B16" s="20">
        <v>184082</v>
      </c>
      <c r="C16" s="20">
        <v>38800</v>
      </c>
      <c r="D16" s="46">
        <f t="shared" si="0"/>
        <v>222882</v>
      </c>
      <c r="E16" s="47"/>
      <c r="F16" s="21"/>
      <c r="G16" s="46">
        <f t="shared" si="1"/>
        <v>0</v>
      </c>
      <c r="H16" s="47">
        <v>201004</v>
      </c>
      <c r="I16" s="20">
        <v>58100</v>
      </c>
      <c r="J16" s="53">
        <f t="shared" si="2"/>
        <v>259104</v>
      </c>
      <c r="K16" s="54">
        <f t="shared" si="3"/>
        <v>481986</v>
      </c>
      <c r="L16" s="29">
        <v>0.01</v>
      </c>
      <c r="M16" s="30">
        <f t="shared" si="4"/>
        <v>4819.86</v>
      </c>
      <c r="N16" s="55">
        <v>0.48</v>
      </c>
    </row>
    <row r="17" ht="19.5" customHeight="1" spans="1:14">
      <c r="A17" s="19" t="s">
        <v>27</v>
      </c>
      <c r="B17" s="20">
        <v>244388</v>
      </c>
      <c r="C17" s="20">
        <v>6000</v>
      </c>
      <c r="D17" s="46">
        <f t="shared" si="0"/>
        <v>250388</v>
      </c>
      <c r="E17" s="47"/>
      <c r="F17" s="21"/>
      <c r="G17" s="46">
        <f t="shared" si="1"/>
        <v>0</v>
      </c>
      <c r="H17" s="47">
        <v>229554</v>
      </c>
      <c r="I17" s="20">
        <v>64000</v>
      </c>
      <c r="J17" s="53">
        <f t="shared" si="2"/>
        <v>293554</v>
      </c>
      <c r="K17" s="54">
        <f t="shared" si="3"/>
        <v>543942</v>
      </c>
      <c r="L17" s="29">
        <v>0.01</v>
      </c>
      <c r="M17" s="30">
        <f t="shared" si="4"/>
        <v>5439.42</v>
      </c>
      <c r="N17" s="55">
        <v>0.54</v>
      </c>
    </row>
    <row r="18" ht="27" customHeight="1" spans="1:14">
      <c r="A18" s="25" t="s">
        <v>28</v>
      </c>
      <c r="B18" s="20">
        <f t="shared" ref="B18:I18" si="5">SUM(B6:B17)</f>
        <v>9972220</v>
      </c>
      <c r="C18" s="20">
        <f t="shared" si="5"/>
        <v>809000</v>
      </c>
      <c r="D18" s="46">
        <f t="shared" si="5"/>
        <v>10781220</v>
      </c>
      <c r="E18" s="47">
        <f t="shared" si="5"/>
        <v>6294156</v>
      </c>
      <c r="F18" s="21">
        <f t="shared" si="5"/>
        <v>977200</v>
      </c>
      <c r="G18" s="46">
        <f t="shared" si="5"/>
        <v>7271356</v>
      </c>
      <c r="H18" s="47">
        <f t="shared" si="5"/>
        <v>11896380</v>
      </c>
      <c r="I18" s="20">
        <f t="shared" si="5"/>
        <v>1779500</v>
      </c>
      <c r="J18" s="53">
        <f t="shared" si="2"/>
        <v>13675880</v>
      </c>
      <c r="K18" s="54">
        <f t="shared" si="3"/>
        <v>31728456</v>
      </c>
      <c r="L18" s="36"/>
      <c r="M18" s="30">
        <f>SUM(M6:M17)</f>
        <v>317284.56</v>
      </c>
      <c r="N18" s="55">
        <f>SUM(N6:N17)</f>
        <v>31.72</v>
      </c>
    </row>
    <row r="19" ht="33.75" customHeight="1" spans="1:13">
      <c r="A19" s="26" t="s">
        <v>29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ht="56.25" customHeight="1" spans="1:14">
      <c r="A20" s="28" t="s">
        <v>30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</sheetData>
  <mergeCells count="16">
    <mergeCell ref="A1:N1"/>
    <mergeCell ref="A2:N2"/>
    <mergeCell ref="A3:N3"/>
    <mergeCell ref="B4:C4"/>
    <mergeCell ref="E4:F4"/>
    <mergeCell ref="H4:I4"/>
    <mergeCell ref="A19:M19"/>
    <mergeCell ref="A20:N20"/>
    <mergeCell ref="A4:A5"/>
    <mergeCell ref="D4:D5"/>
    <mergeCell ref="G4:G5"/>
    <mergeCell ref="J4:J5"/>
    <mergeCell ref="K4:K5"/>
    <mergeCell ref="L4:L5"/>
    <mergeCell ref="M4:M5"/>
    <mergeCell ref="N4:N5"/>
  </mergeCells>
  <printOptions horizontalCentered="1"/>
  <pageMargins left="0.551181102362205" right="0.551181102362205" top="0.7874015748031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Q21" sqref="Q21"/>
    </sheetView>
  </sheetViews>
  <sheetFormatPr defaultColWidth="9" defaultRowHeight="14.25"/>
  <cols>
    <col min="1" max="1" width="10.25" customWidth="1"/>
    <col min="2" max="4" width="8.375" customWidth="1"/>
    <col min="5" max="5" width="8.125" customWidth="1"/>
    <col min="6" max="6" width="8.5" customWidth="1"/>
    <col min="7" max="7" width="7.625" customWidth="1"/>
    <col min="8" max="8" width="11.625" customWidth="1"/>
    <col min="9" max="9" width="6.625" customWidth="1"/>
    <col min="10" max="10" width="8.75" customWidth="1"/>
    <col min="11" max="11" width="6.875" customWidth="1"/>
    <col min="12" max="12" width="7.5" customWidth="1"/>
    <col min="13" max="13" width="6.375" customWidth="1"/>
    <col min="14" max="14" width="6.75" customWidth="1"/>
    <col min="15" max="15" width="7.5" customWidth="1"/>
    <col min="16" max="16" width="6.75" customWidth="1"/>
  </cols>
  <sheetData>
    <row r="1" ht="34.5" customHeight="1" spans="1:16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22.5" customHeight="1" spans="1:1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3.85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ht="24" customHeight="1" spans="1:16">
      <c r="A4" s="15" t="s">
        <v>3</v>
      </c>
      <c r="B4" s="16" t="s">
        <v>32</v>
      </c>
      <c r="C4" s="16"/>
      <c r="D4" s="16"/>
      <c r="E4" s="16" t="s">
        <v>33</v>
      </c>
      <c r="F4" s="16"/>
      <c r="G4" s="16"/>
      <c r="H4" s="16" t="s">
        <v>34</v>
      </c>
      <c r="I4" s="16" t="s">
        <v>11</v>
      </c>
      <c r="J4" s="16" t="s">
        <v>12</v>
      </c>
      <c r="K4" s="16" t="s">
        <v>13</v>
      </c>
      <c r="L4" s="16" t="s">
        <v>35</v>
      </c>
      <c r="M4" s="16" t="s">
        <v>11</v>
      </c>
      <c r="N4" s="16" t="s">
        <v>12</v>
      </c>
      <c r="O4" s="16" t="s">
        <v>13</v>
      </c>
      <c r="P4" s="16" t="s">
        <v>36</v>
      </c>
    </row>
    <row r="5" ht="24" customHeight="1" spans="1:16">
      <c r="A5" s="17"/>
      <c r="B5" s="16" t="s">
        <v>15</v>
      </c>
      <c r="C5" s="16" t="s">
        <v>14</v>
      </c>
      <c r="D5" s="16" t="s">
        <v>37</v>
      </c>
      <c r="E5" s="16" t="s">
        <v>15</v>
      </c>
      <c r="F5" s="16" t="s">
        <v>14</v>
      </c>
      <c r="G5" s="16" t="s">
        <v>37</v>
      </c>
      <c r="H5" s="18"/>
      <c r="I5" s="16"/>
      <c r="J5" s="16"/>
      <c r="K5" s="16"/>
      <c r="L5" s="18"/>
      <c r="M5" s="16"/>
      <c r="N5" s="16"/>
      <c r="O5" s="16"/>
      <c r="P5" s="16"/>
    </row>
    <row r="6" ht="19.5" customHeight="1" spans="1:16">
      <c r="A6" s="19" t="s">
        <v>16</v>
      </c>
      <c r="B6" s="20">
        <v>102900</v>
      </c>
      <c r="C6" s="20">
        <v>1140600</v>
      </c>
      <c r="D6" s="21">
        <v>315885</v>
      </c>
      <c r="E6" s="20">
        <v>102900</v>
      </c>
      <c r="F6" s="20">
        <v>1140600</v>
      </c>
      <c r="G6" s="21">
        <v>315885</v>
      </c>
      <c r="H6" s="22">
        <f>(B6+C6)*2</f>
        <v>2487000</v>
      </c>
      <c r="I6" s="29">
        <v>0.01</v>
      </c>
      <c r="J6" s="30">
        <f t="shared" ref="J6:J17" si="0">H6*I6</f>
        <v>24870</v>
      </c>
      <c r="K6" s="31">
        <f t="shared" ref="K6:K18" si="1">J6*0.0001</f>
        <v>2.487</v>
      </c>
      <c r="L6" s="32">
        <f>D6*2</f>
        <v>631770</v>
      </c>
      <c r="M6" s="33">
        <v>0.005</v>
      </c>
      <c r="N6" s="34">
        <f>L6*M6</f>
        <v>3158.85</v>
      </c>
      <c r="O6" s="35">
        <f>N6*0.0001</f>
        <v>0.315885</v>
      </c>
      <c r="P6" s="35">
        <f>K6+O6</f>
        <v>2.802885</v>
      </c>
    </row>
    <row r="7" ht="19.5" customHeight="1" spans="1:16">
      <c r="A7" s="23" t="s">
        <v>17</v>
      </c>
      <c r="B7" s="20">
        <v>353250</v>
      </c>
      <c r="C7" s="20">
        <v>2757126</v>
      </c>
      <c r="D7" s="21">
        <v>507372</v>
      </c>
      <c r="E7" s="20">
        <v>353250</v>
      </c>
      <c r="F7" s="20">
        <v>2757126</v>
      </c>
      <c r="G7" s="21">
        <v>507372</v>
      </c>
      <c r="H7" s="22">
        <f>(E7+F7)*2</f>
        <v>6220752</v>
      </c>
      <c r="I7" s="29">
        <v>0.01</v>
      </c>
      <c r="J7" s="30">
        <f t="shared" si="0"/>
        <v>62207.52</v>
      </c>
      <c r="K7" s="31">
        <f t="shared" si="1"/>
        <v>6.220752</v>
      </c>
      <c r="L7" s="32">
        <f t="shared" ref="L7:L18" si="2">D7*2</f>
        <v>1014744</v>
      </c>
      <c r="M7" s="33">
        <v>0.005</v>
      </c>
      <c r="N7" s="34">
        <f t="shared" ref="N7:N18" si="3">L7*M7</f>
        <v>5073.72</v>
      </c>
      <c r="O7" s="35">
        <f t="shared" ref="O7:O18" si="4">N7*0.0001</f>
        <v>0.507372</v>
      </c>
      <c r="P7" s="35">
        <f t="shared" ref="P7:P17" si="5">K7+O7</f>
        <v>6.728124</v>
      </c>
    </row>
    <row r="8" ht="19.5" customHeight="1" spans="1:16">
      <c r="A8" s="19" t="s">
        <v>18</v>
      </c>
      <c r="B8" s="20">
        <v>562500</v>
      </c>
      <c r="C8" s="20">
        <v>5711139</v>
      </c>
      <c r="D8" s="21">
        <v>5495100</v>
      </c>
      <c r="E8" s="20">
        <v>562500</v>
      </c>
      <c r="F8" s="20">
        <v>5711139</v>
      </c>
      <c r="G8" s="21">
        <v>5495100</v>
      </c>
      <c r="H8" s="22">
        <f>(B8+C8)*2</f>
        <v>12547278</v>
      </c>
      <c r="I8" s="29">
        <v>0.01</v>
      </c>
      <c r="J8" s="30">
        <f t="shared" si="0"/>
        <v>125472.78</v>
      </c>
      <c r="K8" s="31">
        <f t="shared" si="1"/>
        <v>12.547278</v>
      </c>
      <c r="L8" s="32">
        <f t="shared" si="2"/>
        <v>10990200</v>
      </c>
      <c r="M8" s="33">
        <v>0.005</v>
      </c>
      <c r="N8" s="34">
        <f t="shared" si="3"/>
        <v>54951</v>
      </c>
      <c r="O8" s="35">
        <f t="shared" si="4"/>
        <v>5.4951</v>
      </c>
      <c r="P8" s="35">
        <f t="shared" si="5"/>
        <v>18.042378</v>
      </c>
    </row>
    <row r="9" ht="19.5" customHeight="1" spans="1:16">
      <c r="A9" s="23" t="s">
        <v>19</v>
      </c>
      <c r="B9" s="20">
        <v>274650</v>
      </c>
      <c r="C9" s="20">
        <v>5808972</v>
      </c>
      <c r="D9" s="21">
        <v>1625775</v>
      </c>
      <c r="E9" s="20">
        <v>274650</v>
      </c>
      <c r="F9" s="20">
        <v>5808972</v>
      </c>
      <c r="G9" s="21">
        <v>1625775</v>
      </c>
      <c r="H9" s="22">
        <f>(C9+B9)*2</f>
        <v>12167244</v>
      </c>
      <c r="I9" s="29">
        <v>0.01</v>
      </c>
      <c r="J9" s="30">
        <f t="shared" si="0"/>
        <v>121672.44</v>
      </c>
      <c r="K9" s="31">
        <f t="shared" si="1"/>
        <v>12.167244</v>
      </c>
      <c r="L9" s="32">
        <f t="shared" si="2"/>
        <v>3251550</v>
      </c>
      <c r="M9" s="33">
        <v>0.005</v>
      </c>
      <c r="N9" s="34">
        <f t="shared" si="3"/>
        <v>16257.75</v>
      </c>
      <c r="O9" s="35">
        <f t="shared" si="4"/>
        <v>1.625775</v>
      </c>
      <c r="P9" s="35">
        <f t="shared" si="5"/>
        <v>13.793019</v>
      </c>
    </row>
    <row r="10" ht="19.5" customHeight="1" spans="1:16">
      <c r="A10" s="19" t="s">
        <v>38</v>
      </c>
      <c r="B10" s="20">
        <v>432750</v>
      </c>
      <c r="C10" s="20">
        <v>4165140</v>
      </c>
      <c r="D10" s="21">
        <v>2101626</v>
      </c>
      <c r="E10" s="20">
        <v>432750</v>
      </c>
      <c r="F10" s="20">
        <v>4165140</v>
      </c>
      <c r="G10" s="21">
        <v>2101626</v>
      </c>
      <c r="H10" s="22">
        <f>(B10+C10)*2</f>
        <v>9195780</v>
      </c>
      <c r="I10" s="29">
        <v>0.01</v>
      </c>
      <c r="J10" s="30">
        <f t="shared" si="0"/>
        <v>91957.8</v>
      </c>
      <c r="K10" s="31">
        <f t="shared" si="1"/>
        <v>9.19578</v>
      </c>
      <c r="L10" s="32">
        <f t="shared" si="2"/>
        <v>4203252</v>
      </c>
      <c r="M10" s="33">
        <v>0.005</v>
      </c>
      <c r="N10" s="34">
        <f t="shared" si="3"/>
        <v>21016.26</v>
      </c>
      <c r="O10" s="35">
        <f t="shared" si="4"/>
        <v>2.101626</v>
      </c>
      <c r="P10" s="35">
        <f t="shared" si="5"/>
        <v>11.297406</v>
      </c>
    </row>
    <row r="11" ht="19.5" customHeight="1" spans="1:16">
      <c r="A11" s="19" t="s">
        <v>21</v>
      </c>
      <c r="B11" s="20">
        <v>856350</v>
      </c>
      <c r="C11" s="20">
        <v>7145247</v>
      </c>
      <c r="D11" s="21">
        <v>2593665</v>
      </c>
      <c r="E11" s="20">
        <v>856350</v>
      </c>
      <c r="F11" s="20">
        <v>7145247</v>
      </c>
      <c r="G11" s="21">
        <v>2593665</v>
      </c>
      <c r="H11" s="22">
        <f>(C11+B11)*2</f>
        <v>16003194</v>
      </c>
      <c r="I11" s="29">
        <v>0.01</v>
      </c>
      <c r="J11" s="30">
        <f t="shared" si="0"/>
        <v>160031.94</v>
      </c>
      <c r="K11" s="31">
        <f t="shared" si="1"/>
        <v>16.003194</v>
      </c>
      <c r="L11" s="32">
        <f t="shared" si="2"/>
        <v>5187330</v>
      </c>
      <c r="M11" s="33">
        <v>0.005</v>
      </c>
      <c r="N11" s="34">
        <f t="shared" si="3"/>
        <v>25936.65</v>
      </c>
      <c r="O11" s="35">
        <f t="shared" si="4"/>
        <v>2.593665</v>
      </c>
      <c r="P11" s="35">
        <f t="shared" si="5"/>
        <v>18.596859</v>
      </c>
    </row>
    <row r="12" ht="19.5" customHeight="1" spans="1:16">
      <c r="A12" s="19" t="s">
        <v>22</v>
      </c>
      <c r="B12" s="20">
        <v>302250</v>
      </c>
      <c r="C12" s="20">
        <v>3397005</v>
      </c>
      <c r="D12" s="21">
        <v>1736916</v>
      </c>
      <c r="E12" s="20">
        <v>302250</v>
      </c>
      <c r="F12" s="20">
        <v>3397005</v>
      </c>
      <c r="G12" s="21">
        <v>1736916</v>
      </c>
      <c r="H12" s="22">
        <f>(B12+C12)*2</f>
        <v>7398510</v>
      </c>
      <c r="I12" s="29">
        <v>0.01</v>
      </c>
      <c r="J12" s="30">
        <f t="shared" si="0"/>
        <v>73985.1</v>
      </c>
      <c r="K12" s="31">
        <f t="shared" si="1"/>
        <v>7.39851</v>
      </c>
      <c r="L12" s="32">
        <f t="shared" si="2"/>
        <v>3473832</v>
      </c>
      <c r="M12" s="33">
        <v>0.005</v>
      </c>
      <c r="N12" s="34">
        <f t="shared" si="3"/>
        <v>17369.16</v>
      </c>
      <c r="O12" s="35">
        <f t="shared" si="4"/>
        <v>1.736916</v>
      </c>
      <c r="P12" s="35">
        <f t="shared" si="5"/>
        <v>9.135426</v>
      </c>
    </row>
    <row r="13" ht="19.5" customHeight="1" spans="1:16">
      <c r="A13" s="23" t="s">
        <v>23</v>
      </c>
      <c r="B13" s="20">
        <v>24750</v>
      </c>
      <c r="C13" s="20">
        <v>292836</v>
      </c>
      <c r="D13" s="21">
        <v>155120</v>
      </c>
      <c r="E13" s="20">
        <v>24750</v>
      </c>
      <c r="F13" s="20">
        <v>292836</v>
      </c>
      <c r="G13" s="21">
        <v>155120</v>
      </c>
      <c r="H13" s="22">
        <f>(C13+B13)*2</f>
        <v>635172</v>
      </c>
      <c r="I13" s="29">
        <v>0.01</v>
      </c>
      <c r="J13" s="30">
        <f t="shared" si="0"/>
        <v>6351.72</v>
      </c>
      <c r="K13" s="31">
        <f t="shared" si="1"/>
        <v>0.635172</v>
      </c>
      <c r="L13" s="32">
        <f t="shared" si="2"/>
        <v>310240</v>
      </c>
      <c r="M13" s="33">
        <v>0.005</v>
      </c>
      <c r="N13" s="34">
        <f t="shared" si="3"/>
        <v>1551.2</v>
      </c>
      <c r="O13" s="35">
        <f t="shared" si="4"/>
        <v>0.15512</v>
      </c>
      <c r="P13" s="35">
        <f t="shared" si="5"/>
        <v>0.790292</v>
      </c>
    </row>
    <row r="14" ht="19.5" customHeight="1" spans="1:16">
      <c r="A14" s="24" t="s">
        <v>24</v>
      </c>
      <c r="B14" s="20">
        <v>298950</v>
      </c>
      <c r="C14" s="20">
        <v>2569386</v>
      </c>
      <c r="D14" s="21">
        <v>522987</v>
      </c>
      <c r="E14" s="20">
        <v>298950</v>
      </c>
      <c r="F14" s="20">
        <v>2569386</v>
      </c>
      <c r="G14" s="21">
        <v>522987</v>
      </c>
      <c r="H14" s="22">
        <f>(B14+C14)*2</f>
        <v>5736672</v>
      </c>
      <c r="I14" s="29">
        <v>0.01</v>
      </c>
      <c r="J14" s="30">
        <f t="shared" si="0"/>
        <v>57366.72</v>
      </c>
      <c r="K14" s="31">
        <f t="shared" si="1"/>
        <v>5.736672</v>
      </c>
      <c r="L14" s="32">
        <f t="shared" si="2"/>
        <v>1045974</v>
      </c>
      <c r="M14" s="33">
        <v>0.005</v>
      </c>
      <c r="N14" s="34">
        <f t="shared" si="3"/>
        <v>5229.87</v>
      </c>
      <c r="O14" s="35">
        <f t="shared" si="4"/>
        <v>0.522987</v>
      </c>
      <c r="P14" s="35">
        <f t="shared" si="5"/>
        <v>6.259659</v>
      </c>
    </row>
    <row r="15" ht="19.5" customHeight="1" spans="1:16">
      <c r="A15" s="19" t="s">
        <v>25</v>
      </c>
      <c r="B15" s="20">
        <v>209250</v>
      </c>
      <c r="C15" s="20">
        <v>564471</v>
      </c>
      <c r="D15" s="21">
        <v>284853</v>
      </c>
      <c r="E15" s="20">
        <v>209250</v>
      </c>
      <c r="F15" s="20">
        <v>564471</v>
      </c>
      <c r="G15" s="21">
        <v>284853</v>
      </c>
      <c r="H15" s="22">
        <f>(C15+B15)*2</f>
        <v>1547442</v>
      </c>
      <c r="I15" s="29">
        <v>0.01</v>
      </c>
      <c r="J15" s="30">
        <f t="shared" si="0"/>
        <v>15474.42</v>
      </c>
      <c r="K15" s="31">
        <f t="shared" si="1"/>
        <v>1.547442</v>
      </c>
      <c r="L15" s="32">
        <f t="shared" si="2"/>
        <v>569706</v>
      </c>
      <c r="M15" s="33">
        <v>0.005</v>
      </c>
      <c r="N15" s="34">
        <f t="shared" si="3"/>
        <v>2848.53</v>
      </c>
      <c r="O15" s="35">
        <f t="shared" si="4"/>
        <v>0.284853</v>
      </c>
      <c r="P15" s="35">
        <f t="shared" si="5"/>
        <v>1.832295</v>
      </c>
    </row>
    <row r="16" ht="19.5" customHeight="1" spans="1:16">
      <c r="A16" s="19" t="s">
        <v>26</v>
      </c>
      <c r="B16" s="20">
        <v>158700</v>
      </c>
      <c r="C16" s="20">
        <v>565173</v>
      </c>
      <c r="D16" s="21">
        <v>178725</v>
      </c>
      <c r="E16" s="20">
        <v>158700</v>
      </c>
      <c r="F16" s="20">
        <v>565173</v>
      </c>
      <c r="G16" s="21">
        <v>178725</v>
      </c>
      <c r="H16" s="22">
        <f>(B16+C16)*2</f>
        <v>1447746</v>
      </c>
      <c r="I16" s="29">
        <v>0.01</v>
      </c>
      <c r="J16" s="30">
        <f t="shared" si="0"/>
        <v>14477.46</v>
      </c>
      <c r="K16" s="31">
        <f t="shared" si="1"/>
        <v>1.447746</v>
      </c>
      <c r="L16" s="32">
        <f t="shared" si="2"/>
        <v>357450</v>
      </c>
      <c r="M16" s="33">
        <v>0.005</v>
      </c>
      <c r="N16" s="34">
        <f t="shared" si="3"/>
        <v>1787.25</v>
      </c>
      <c r="O16" s="35">
        <f t="shared" si="4"/>
        <v>0.178725</v>
      </c>
      <c r="P16" s="35">
        <f t="shared" si="5"/>
        <v>1.626471</v>
      </c>
    </row>
    <row r="17" ht="19.5" customHeight="1" spans="1:16">
      <c r="A17" s="19" t="s">
        <v>27</v>
      </c>
      <c r="B17" s="20">
        <v>145950</v>
      </c>
      <c r="C17" s="20">
        <v>636720</v>
      </c>
      <c r="D17" s="21">
        <v>508110</v>
      </c>
      <c r="E17" s="20">
        <v>145950</v>
      </c>
      <c r="F17" s="20">
        <v>636720</v>
      </c>
      <c r="G17" s="21">
        <v>508110</v>
      </c>
      <c r="H17" s="22">
        <f>(C17+B17)*2</f>
        <v>1565340</v>
      </c>
      <c r="I17" s="29">
        <v>0.01</v>
      </c>
      <c r="J17" s="30">
        <f t="shared" si="0"/>
        <v>15653.4</v>
      </c>
      <c r="K17" s="31">
        <f t="shared" si="1"/>
        <v>1.56534</v>
      </c>
      <c r="L17" s="32">
        <f t="shared" si="2"/>
        <v>1016220</v>
      </c>
      <c r="M17" s="33">
        <v>0.005</v>
      </c>
      <c r="N17" s="34">
        <f t="shared" si="3"/>
        <v>5081.1</v>
      </c>
      <c r="O17" s="35">
        <f t="shared" si="4"/>
        <v>0.50811</v>
      </c>
      <c r="P17" s="35">
        <f t="shared" si="5"/>
        <v>2.07345</v>
      </c>
    </row>
    <row r="18" ht="27" customHeight="1" spans="1:16">
      <c r="A18" s="25" t="s">
        <v>28</v>
      </c>
      <c r="B18" s="20">
        <f t="shared" ref="B18:G18" si="6">SUM(B6:B17)</f>
        <v>3722250</v>
      </c>
      <c r="C18" s="20">
        <f t="shared" si="6"/>
        <v>34753815</v>
      </c>
      <c r="D18" s="21">
        <f t="shared" si="6"/>
        <v>16026134</v>
      </c>
      <c r="E18" s="20">
        <f t="shared" si="6"/>
        <v>3722250</v>
      </c>
      <c r="F18" s="20">
        <f t="shared" si="6"/>
        <v>34753815</v>
      </c>
      <c r="G18" s="20">
        <f t="shared" si="6"/>
        <v>16026134</v>
      </c>
      <c r="H18" s="22">
        <f>(B18+C18)*2</f>
        <v>76952130</v>
      </c>
      <c r="I18" s="36">
        <v>0.01</v>
      </c>
      <c r="J18" s="30">
        <f>SUM(J6:J17)</f>
        <v>769521.3</v>
      </c>
      <c r="K18" s="31">
        <f t="shared" si="1"/>
        <v>76.95213</v>
      </c>
      <c r="L18" s="32">
        <f t="shared" si="2"/>
        <v>32052268</v>
      </c>
      <c r="M18" s="33">
        <v>0.005</v>
      </c>
      <c r="N18" s="34">
        <f t="shared" si="3"/>
        <v>160261.34</v>
      </c>
      <c r="O18" s="35">
        <f t="shared" si="4"/>
        <v>16.026134</v>
      </c>
      <c r="P18" s="35">
        <f>SUM(P6:P17)</f>
        <v>92.978264</v>
      </c>
    </row>
    <row r="19" ht="19" customHeight="1" spans="1:10">
      <c r="A19" s="26" t="s">
        <v>39</v>
      </c>
      <c r="B19" s="27"/>
      <c r="C19" s="27"/>
      <c r="D19" s="27"/>
      <c r="E19" s="27"/>
      <c r="F19" s="27"/>
      <c r="G19" s="27"/>
      <c r="H19" s="27"/>
      <c r="I19" s="27"/>
      <c r="J19" s="27"/>
    </row>
    <row r="20" ht="51" customHeight="1" spans="1:16">
      <c r="A20" s="28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</sheetData>
  <mergeCells count="16">
    <mergeCell ref="A3:P3"/>
    <mergeCell ref="B4:D4"/>
    <mergeCell ref="E4:G4"/>
    <mergeCell ref="A19:J19"/>
    <mergeCell ref="A20:P20"/>
    <mergeCell ref="A4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1:P2"/>
  </mergeCells>
  <printOptions horizontalCentered="1"/>
  <pageMargins left="0.551181102362205" right="0.551181102362205" top="0.78740157480315" bottom="0.3937007874015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2" sqref="A2:C2"/>
    </sheetView>
  </sheetViews>
  <sheetFormatPr defaultColWidth="9" defaultRowHeight="14.25" outlineLevelCol="2"/>
  <cols>
    <col min="1" max="1" width="25.375" customWidth="1"/>
    <col min="2" max="2" width="24.75" customWidth="1"/>
    <col min="3" max="3" width="24.125" customWidth="1"/>
    <col min="4" max="4" width="11.75" customWidth="1"/>
  </cols>
  <sheetData>
    <row r="1" ht="27" customHeight="1" spans="1:1">
      <c r="A1" s="4" t="s">
        <v>41</v>
      </c>
    </row>
    <row r="2" ht="54" customHeight="1" spans="1:3">
      <c r="A2" s="5" t="s">
        <v>42</v>
      </c>
      <c r="B2" s="5"/>
      <c r="C2" s="5"/>
    </row>
    <row r="3" s="1" customFormat="1" ht="36" customHeight="1" spans="1:3">
      <c r="A3" s="6" t="s">
        <v>43</v>
      </c>
      <c r="B3" s="6"/>
      <c r="C3" s="6"/>
    </row>
    <row r="4" s="2" customFormat="1" ht="40" customHeight="1" spans="1:3">
      <c r="A4" s="7" t="s">
        <v>44</v>
      </c>
      <c r="B4" s="7" t="s">
        <v>45</v>
      </c>
      <c r="C4" s="8" t="s">
        <v>46</v>
      </c>
    </row>
    <row r="5" s="3" customFormat="1" ht="40" customHeight="1" spans="1:3">
      <c r="A5" s="9" t="s">
        <v>47</v>
      </c>
      <c r="B5" s="9">
        <v>403.28</v>
      </c>
      <c r="C5" s="10"/>
    </row>
    <row r="6" s="1" customFormat="1" ht="40" customHeight="1" spans="1:3">
      <c r="A6" s="9" t="s">
        <v>25</v>
      </c>
      <c r="B6" s="9">
        <v>59</v>
      </c>
      <c r="C6" s="11"/>
    </row>
    <row r="7" s="1" customFormat="1" ht="40" customHeight="1" spans="1:3">
      <c r="A7" s="9" t="s">
        <v>16</v>
      </c>
      <c r="B7" s="9">
        <v>1390</v>
      </c>
      <c r="C7" s="11"/>
    </row>
    <row r="8" s="1" customFormat="1" ht="40" customHeight="1" spans="1:3">
      <c r="A8" s="9" t="s">
        <v>24</v>
      </c>
      <c r="B8" s="9">
        <v>246</v>
      </c>
      <c r="C8" s="11"/>
    </row>
    <row r="9" s="1" customFormat="1" ht="40" customHeight="1" spans="1:3">
      <c r="A9" s="12" t="s">
        <v>48</v>
      </c>
      <c r="B9" s="9">
        <f>SUM(B5:B8)</f>
        <v>2098.28</v>
      </c>
      <c r="C9" s="11"/>
    </row>
  </sheetData>
  <mergeCells count="2">
    <mergeCell ref="A2:C2"/>
    <mergeCell ref="A3:C3"/>
  </mergeCells>
  <printOptions horizontalCentered="1"/>
  <pageMargins left="0.747916666666667" right="0.747916666666667" top="0.786805555555556" bottom="0.786805555555556" header="0.511805555555556" footer="0.51180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2018年1-3月县区市电脑彩票、即开票发行费分配表  (2)</vt:lpstr>
      <vt:lpstr>2022年3-4季度县区市电脑彩票、即开票发行费分配表 </vt:lpstr>
      <vt:lpstr>2022年三四季度全市电脑彩票、即开票业务费分配表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文印员 null</cp:lastModifiedBy>
  <dcterms:created xsi:type="dcterms:W3CDTF">2008-11-04T16:43:00Z</dcterms:created>
  <cp:lastPrinted>2020-10-14T15:05:00Z</cp:lastPrinted>
  <dcterms:modified xsi:type="dcterms:W3CDTF">2022-10-17T02:42:08Z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2DF4921759514598BDEA1AE438C58592</vt:lpwstr>
  </property>
</Properties>
</file>