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90" activeTab="0"/>
  </bookViews>
  <sheets>
    <sheet name="终" sheetId="1" r:id="rId1"/>
    <sheet name="Sheet2" sheetId="2" r:id="rId2"/>
    <sheet name="Sheet3" sheetId="3" r:id="rId3"/>
  </sheets>
  <definedNames>
    <definedName name="_xlnm.Print_Titles" localSheetId="0">'终'!$4:$5</definedName>
  </definedNames>
  <calcPr fullCalcOnLoad="1"/>
</workbook>
</file>

<file path=xl/sharedStrings.xml><?xml version="1.0" encoding="utf-8"?>
<sst xmlns="http://schemas.openxmlformats.org/spreadsheetml/2006/main" count="168" uniqueCount="153">
  <si>
    <t>单位：万元、户</t>
  </si>
  <si>
    <t>市州</t>
  </si>
  <si>
    <t>县市区</t>
  </si>
  <si>
    <t>其中：</t>
  </si>
  <si>
    <t>已下达</t>
  </si>
  <si>
    <t>本次应下达</t>
  </si>
  <si>
    <t>2018年拟扣减（补发）资金数(注：扣减为负，补发为正)</t>
  </si>
  <si>
    <t>扶贫发展资金</t>
  </si>
  <si>
    <t>第一批预拨数</t>
  </si>
  <si>
    <t>2017年全年共应下达</t>
  </si>
  <si>
    <t>共应下达</t>
  </si>
  <si>
    <t>第二批中央资金</t>
  </si>
  <si>
    <t>本次下达</t>
  </si>
  <si>
    <t>全省合计</t>
  </si>
  <si>
    <t>长沙市</t>
  </si>
  <si>
    <t>长沙市小计</t>
  </si>
  <si>
    <t>市本级及所辖区</t>
  </si>
  <si>
    <t>长沙县</t>
  </si>
  <si>
    <t>浏阳市</t>
  </si>
  <si>
    <t>宁乡县</t>
  </si>
  <si>
    <t>株洲市</t>
  </si>
  <si>
    <t>株洲市小计</t>
  </si>
  <si>
    <t>株洲县</t>
  </si>
  <si>
    <t>醴陵市</t>
  </si>
  <si>
    <r>
      <t>攸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县</t>
    </r>
  </si>
  <si>
    <t>茶陵县</t>
  </si>
  <si>
    <t>炎陵县</t>
  </si>
  <si>
    <t>湘潭市</t>
  </si>
  <si>
    <t>湘潭市小计</t>
  </si>
  <si>
    <t>湘潭县</t>
  </si>
  <si>
    <t>湘乡市</t>
  </si>
  <si>
    <t>韶山市</t>
  </si>
  <si>
    <t>衡阳市</t>
  </si>
  <si>
    <t>衡阳市小计</t>
  </si>
  <si>
    <t>衡南县</t>
  </si>
  <si>
    <t>衡阳县</t>
  </si>
  <si>
    <t>衡山县</t>
  </si>
  <si>
    <t>衡东县</t>
  </si>
  <si>
    <t>祁东县</t>
  </si>
  <si>
    <t>常宁市</t>
  </si>
  <si>
    <t>耒阳市</t>
  </si>
  <si>
    <t>邵阳市</t>
  </si>
  <si>
    <t>邵阳市小计</t>
  </si>
  <si>
    <t>邵东县</t>
  </si>
  <si>
    <t>新邵县</t>
  </si>
  <si>
    <t>隆回县</t>
  </si>
  <si>
    <t>洞口县</t>
  </si>
  <si>
    <t>绥宁县</t>
  </si>
  <si>
    <t>城步县</t>
  </si>
  <si>
    <t>武冈市</t>
  </si>
  <si>
    <t>新宁县</t>
  </si>
  <si>
    <t>邵阳县</t>
  </si>
  <si>
    <t>岳阳市</t>
  </si>
  <si>
    <t>岳阳市小计</t>
  </si>
  <si>
    <t>平江县</t>
  </si>
  <si>
    <t>岳阳县</t>
  </si>
  <si>
    <t>华容县</t>
  </si>
  <si>
    <t>湘阴县</t>
  </si>
  <si>
    <t>临湘市</t>
  </si>
  <si>
    <t>汨罗市</t>
  </si>
  <si>
    <t>常德市</t>
  </si>
  <si>
    <t>常德市小计</t>
  </si>
  <si>
    <t>汉寿县</t>
  </si>
  <si>
    <t>桃源县</t>
  </si>
  <si>
    <t>临澧县</t>
  </si>
  <si>
    <r>
      <t>澧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县</t>
    </r>
  </si>
  <si>
    <t>石门县</t>
  </si>
  <si>
    <t>安乡县</t>
  </si>
  <si>
    <t>津市市</t>
  </si>
  <si>
    <t>张家界市</t>
  </si>
  <si>
    <t>张家界市小计</t>
  </si>
  <si>
    <t>慈利县</t>
  </si>
  <si>
    <t>桑植县</t>
  </si>
  <si>
    <t>益阳市</t>
  </si>
  <si>
    <t>益阳市小计</t>
  </si>
  <si>
    <t>桃江县</t>
  </si>
  <si>
    <t>沅江市</t>
  </si>
  <si>
    <t>南县</t>
  </si>
  <si>
    <t>安化县</t>
  </si>
  <si>
    <t>永州市</t>
  </si>
  <si>
    <t>永州市小计</t>
  </si>
  <si>
    <t>祁阳县</t>
  </si>
  <si>
    <t>东安县</t>
  </si>
  <si>
    <t>双牌县</t>
  </si>
  <si>
    <t>宁远县</t>
  </si>
  <si>
    <t>江华县</t>
  </si>
  <si>
    <t>江永县</t>
  </si>
  <si>
    <t>蓝山县</t>
  </si>
  <si>
    <r>
      <t>道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县</t>
    </r>
  </si>
  <si>
    <t>新田县</t>
  </si>
  <si>
    <t>郴州市</t>
  </si>
  <si>
    <t>郴州市小计</t>
  </si>
  <si>
    <t>资兴市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</si>
  <si>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</si>
  <si>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</si>
  <si>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</si>
  <si>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</si>
  <si>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</si>
  <si>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</si>
  <si>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</si>
  <si>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</si>
  <si>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娄底市</t>
  </si>
  <si>
    <t>娄底市小计</t>
  </si>
  <si>
    <t>涟源市</t>
  </si>
  <si>
    <t>双峰县</t>
  </si>
  <si>
    <t>冷水江市</t>
  </si>
  <si>
    <t>新化县</t>
  </si>
  <si>
    <t>怀化市</t>
  </si>
  <si>
    <t>怀化市小计</t>
  </si>
  <si>
    <t>洪江区</t>
  </si>
  <si>
    <t>洪江市</t>
  </si>
  <si>
    <t>中方县</t>
  </si>
  <si>
    <t>沅陵县</t>
  </si>
  <si>
    <t>辰溪县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</si>
  <si>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</si>
  <si>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</si>
  <si>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</si>
  <si>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</si>
  <si>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</si>
  <si>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</si>
  <si>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</si>
  <si>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湘西自治州</t>
  </si>
  <si>
    <t>湘西自治州小计</t>
  </si>
  <si>
    <t>吉首市</t>
  </si>
  <si>
    <t>泸溪县</t>
  </si>
  <si>
    <t>凤凰县</t>
  </si>
  <si>
    <t>古丈县</t>
  </si>
  <si>
    <t>花垣县</t>
  </si>
  <si>
    <t>保靖县</t>
  </si>
  <si>
    <t>永顺县</t>
  </si>
  <si>
    <t>龙山县</t>
  </si>
  <si>
    <t>2017年农村危房改造资金任务情况</t>
  </si>
  <si>
    <t>全年补助资金</t>
  </si>
  <si>
    <t>农村危房改造数</t>
  </si>
  <si>
    <t>本次下达（扣除预拨中央资金及扶贫发展资金）</t>
  </si>
  <si>
    <t>需补发</t>
  </si>
  <si>
    <t>全年农村危房改造任务数</t>
  </si>
  <si>
    <t>全年补助资金危房改造的补助资金(含省级扶贫口6亿元）</t>
  </si>
  <si>
    <t>小计</t>
  </si>
  <si>
    <t>本次应下达资金</t>
  </si>
  <si>
    <t>本次实际下达资金</t>
  </si>
  <si>
    <t>市辖区</t>
  </si>
  <si>
    <t>需2018年结算资金数</t>
  </si>
  <si>
    <t>2017年第二批农村危房改造资金分配表</t>
  </si>
  <si>
    <t>已下达补助资金</t>
  </si>
  <si>
    <t>附件</t>
  </si>
  <si>
    <t>岳阳市</t>
  </si>
  <si>
    <t>君山区</t>
  </si>
  <si>
    <t>云溪区</t>
  </si>
  <si>
    <t>屈原管理区</t>
  </si>
  <si>
    <t>经济技术开发区</t>
  </si>
  <si>
    <t>小计</t>
  </si>
  <si>
    <t>省级补助资金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</si>
</sst>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9" borderId="4" applyNumberFormat="0" applyAlignment="0" applyProtection="0"/>
    <xf numFmtId="0" fontId="28" fillId="14" borderId="5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32" fillId="10" borderId="0" applyNumberFormat="0" applyBorder="0" applyAlignment="0" applyProtection="0"/>
    <xf numFmtId="0" fontId="26" fillId="9" borderId="7" applyNumberFormat="0" applyAlignment="0" applyProtection="0"/>
    <xf numFmtId="0" fontId="15" fillId="3" borderId="4" applyNumberFormat="0" applyAlignment="0" applyProtection="0"/>
    <xf numFmtId="0" fontId="19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10" fillId="18" borderId="9" xfId="0" applyFont="1" applyFill="1" applyBorder="1" applyAlignment="1">
      <alignment horizontal="center" vertical="center" wrapText="1"/>
    </xf>
    <xf numFmtId="0" fontId="10" fillId="18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13" fillId="0" borderId="13" xfId="0" applyFont="1" applyBorder="1" applyAlignment="1">
      <alignment vertical="center"/>
    </xf>
    <xf numFmtId="176" fontId="13" fillId="0" borderId="13" xfId="0" applyNumberFormat="1" applyFont="1" applyBorder="1" applyAlignment="1">
      <alignment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5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5" fillId="4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zjs.mohurd.gov.cn/SubSystems/nczf/DataStatistic/javascript:__doPostBack('LV_DataList$ctrl6$LB_DistrictName','')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zjs.mohurd.gov.cn/SubSystems/nczf/DataStatistic/javascript:__doPostBack('LV_DataList$ctrl5$LB_DistrictName','')" TargetMode="External" /><Relationship Id="rId2" Type="http://schemas.openxmlformats.org/officeDocument/2006/relationships/hyperlink" Target="http://czjs.mohurd.gov.cn/SubSystems/nczf/DataStatistic/javascript:__doPostBack('LV_DataList$ctrl6$LB_DistrictName','')" TargetMode="External" /><Relationship Id="rId3" Type="http://schemas.openxmlformats.org/officeDocument/2006/relationships/hyperlink" Target="http://czjs.mohurd.gov.cn/SubSystems/nczf/DataStatistic/javascript:__doPostBack('LV_DataList$ctrl7$LB_DistrictName','')" TargetMode="External" /><Relationship Id="rId4" Type="http://schemas.openxmlformats.org/officeDocument/2006/relationships/hyperlink" Target="http://czjs.mohurd.gov.cn/SubSystems/nczf/DataStatistic/javascript:__doPostBack('LV_DataList$ctrl8$LB_DistrictName','')" TargetMode="External" /><Relationship Id="rId5" Type="http://schemas.openxmlformats.org/officeDocument/2006/relationships/hyperlink" Target="http://czjs.mohurd.gov.cn/SubSystems/nczf/DataStatistic/javascript:__doPostBack('LV_DataList$ctrl9$LB_DistrictName','')" TargetMode="External" /><Relationship Id="rId6" Type="http://schemas.openxmlformats.org/officeDocument/2006/relationships/hyperlink" Target="http://czjs.mohurd.gov.cn/SubSystems/nczf/DataStatistic/javascript:__doPostBack('LV_DataList$ctrl10$LB_DistrictName','')" TargetMode="External" /><Relationship Id="rId7" Type="http://schemas.openxmlformats.org/officeDocument/2006/relationships/hyperlink" Target="http://czjs.mohurd.gov.cn/SubSystems/nczf/DataStatistic/javascript:__doPostBack('LV_DataList$ctrl11$LB_DistrictName','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zoomScalePageLayoutView="0" workbookViewId="0" topLeftCell="A1">
      <selection activeCell="K2" sqref="K2"/>
    </sheetView>
  </sheetViews>
  <sheetFormatPr defaultColWidth="9.00390625" defaultRowHeight="14.25"/>
  <cols>
    <col min="1" max="1" width="8.50390625" style="0" customWidth="1"/>
    <col min="2" max="2" width="16.25390625" style="0" customWidth="1"/>
    <col min="3" max="3" width="13.875" style="0" customWidth="1"/>
    <col min="4" max="4" width="19.875" style="0" customWidth="1"/>
    <col min="5" max="5" width="12.625" style="0" customWidth="1"/>
    <col min="6" max="6" width="11.625" style="0" customWidth="1"/>
    <col min="7" max="7" width="8.125" style="14" customWidth="1"/>
    <col min="8" max="8" width="13.875" style="14" customWidth="1"/>
    <col min="9" max="9" width="13.625" style="0" customWidth="1"/>
  </cols>
  <sheetData>
    <row r="1" ht="33" customHeight="1">
      <c r="A1" s="34" t="s">
        <v>145</v>
      </c>
    </row>
    <row r="2" spans="1:9" ht="53.25" customHeight="1">
      <c r="A2" s="35" t="s">
        <v>143</v>
      </c>
      <c r="B2" s="35"/>
      <c r="C2" s="35"/>
      <c r="D2" s="35"/>
      <c r="E2" s="35"/>
      <c r="F2" s="35"/>
      <c r="G2" s="35"/>
      <c r="H2" s="35"/>
      <c r="I2" s="35"/>
    </row>
    <row r="3" spans="1:9" ht="20.25" customHeight="1">
      <c r="A3" s="36"/>
      <c r="B3" s="15"/>
      <c r="C3" s="15"/>
      <c r="D3" s="15"/>
      <c r="E3" s="15"/>
      <c r="F3" s="15"/>
      <c r="G3" s="16"/>
      <c r="H3" s="46" t="s">
        <v>0</v>
      </c>
      <c r="I3" s="46"/>
    </row>
    <row r="4" spans="1:9" ht="23.25" customHeight="1">
      <c r="A4" s="40"/>
      <c r="B4" s="40" t="s">
        <v>141</v>
      </c>
      <c r="C4" s="40" t="s">
        <v>136</v>
      </c>
      <c r="D4" s="40" t="s">
        <v>137</v>
      </c>
      <c r="E4" s="41" t="s">
        <v>144</v>
      </c>
      <c r="F4" s="40" t="s">
        <v>139</v>
      </c>
      <c r="G4" s="42" t="s">
        <v>140</v>
      </c>
      <c r="H4" s="42"/>
      <c r="I4" s="40" t="s">
        <v>142</v>
      </c>
    </row>
    <row r="5" spans="1:9" ht="66.75" customHeight="1">
      <c r="A5" s="40"/>
      <c r="B5" s="40"/>
      <c r="C5" s="40"/>
      <c r="D5" s="40"/>
      <c r="E5" s="43"/>
      <c r="F5" s="40"/>
      <c r="G5" s="44" t="s">
        <v>151</v>
      </c>
      <c r="H5" s="45" t="s">
        <v>152</v>
      </c>
      <c r="I5" s="40"/>
    </row>
    <row r="6" spans="1:9" ht="22.5" customHeight="1">
      <c r="A6" s="18" t="s">
        <v>146</v>
      </c>
      <c r="B6" s="5" t="s">
        <v>138</v>
      </c>
      <c r="C6" s="37">
        <v>485</v>
      </c>
      <c r="D6" s="38">
        <v>1187.5</v>
      </c>
      <c r="E6" s="38">
        <v>998</v>
      </c>
      <c r="F6" s="17">
        <v>189.5</v>
      </c>
      <c r="G6" s="38">
        <v>163.5</v>
      </c>
      <c r="H6" s="39">
        <v>163.5</v>
      </c>
      <c r="I6" s="17">
        <v>26</v>
      </c>
    </row>
    <row r="7" spans="1:9" ht="22.5" customHeight="1">
      <c r="A7" s="19"/>
      <c r="B7" s="5" t="s">
        <v>147</v>
      </c>
      <c r="C7" s="37">
        <v>140</v>
      </c>
      <c r="D7" s="38"/>
      <c r="E7" s="38"/>
      <c r="F7" s="17">
        <v>54.4</v>
      </c>
      <c r="G7" s="39">
        <v>46.9</v>
      </c>
      <c r="H7" s="39">
        <v>46.9</v>
      </c>
      <c r="I7" s="17">
        <v>7.5</v>
      </c>
    </row>
    <row r="8" spans="1:9" ht="22.5" customHeight="1">
      <c r="A8" s="19"/>
      <c r="B8" s="5" t="s">
        <v>148</v>
      </c>
      <c r="C8" s="37">
        <v>100</v>
      </c>
      <c r="D8" s="38"/>
      <c r="E8" s="38"/>
      <c r="F8" s="17">
        <v>38.86</v>
      </c>
      <c r="G8" s="39">
        <v>33.5</v>
      </c>
      <c r="H8" s="39">
        <v>33.5</v>
      </c>
      <c r="I8" s="17">
        <v>5.36</v>
      </c>
    </row>
    <row r="9" spans="1:9" ht="22.5" customHeight="1">
      <c r="A9" s="19"/>
      <c r="B9" s="5" t="s">
        <v>149</v>
      </c>
      <c r="C9" s="37">
        <v>200</v>
      </c>
      <c r="D9" s="38"/>
      <c r="E9" s="38"/>
      <c r="F9" s="17">
        <v>78.82</v>
      </c>
      <c r="G9" s="39">
        <v>68.1</v>
      </c>
      <c r="H9" s="39">
        <v>68.1</v>
      </c>
      <c r="I9" s="17">
        <v>10.72</v>
      </c>
    </row>
    <row r="10" spans="1:9" ht="22.5" customHeight="1">
      <c r="A10" s="20"/>
      <c r="B10" s="5" t="s">
        <v>150</v>
      </c>
      <c r="C10" s="37">
        <v>45</v>
      </c>
      <c r="D10" s="38"/>
      <c r="E10" s="38"/>
      <c r="F10" s="17">
        <v>17.42</v>
      </c>
      <c r="G10" s="39">
        <v>15</v>
      </c>
      <c r="H10" s="39">
        <v>15</v>
      </c>
      <c r="I10" s="17">
        <v>2.42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sheetProtection/>
  <mergeCells count="11">
    <mergeCell ref="H3:I3"/>
    <mergeCell ref="A6:A10"/>
    <mergeCell ref="A2:I2"/>
    <mergeCell ref="F4:F5"/>
    <mergeCell ref="A4:A5"/>
    <mergeCell ref="I4:I5"/>
    <mergeCell ref="C4:C5"/>
    <mergeCell ref="G4:H4"/>
    <mergeCell ref="B4:B5"/>
    <mergeCell ref="D4:D5"/>
    <mergeCell ref="E4:E5"/>
  </mergeCells>
  <hyperlinks>
    <hyperlink ref="B5" r:id="rId1" display="衡南县"/>
  </hyperlinks>
  <printOptions horizontalCentered="1"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0"/>
  <sheetViews>
    <sheetView zoomScaleSheetLayoutView="100" zoomScalePageLayoutView="0" workbookViewId="0" topLeftCell="E1">
      <pane ySplit="9" topLeftCell="BM10" activePane="bottomLeft" state="frozen"/>
      <selection pane="topLeft" activeCell="A1" sqref="A1"/>
      <selection pane="bottomLeft" activeCell="E28" sqref="E28"/>
    </sheetView>
  </sheetViews>
  <sheetFormatPr defaultColWidth="9.00390625" defaultRowHeight="14.25"/>
  <cols>
    <col min="1" max="1" width="7.875" style="0" customWidth="1"/>
    <col min="2" max="2" width="16.75390625" style="0" customWidth="1"/>
    <col min="3" max="3" width="8.75390625" style="0" customWidth="1"/>
    <col min="4" max="4" width="9.875" style="0" customWidth="1"/>
    <col min="5" max="5" width="23.50390625" style="0" customWidth="1"/>
    <col min="6" max="6" width="11.50390625" style="0" customWidth="1"/>
    <col min="7" max="7" width="12.625" style="0" hidden="1" customWidth="1"/>
    <col min="8" max="8" width="12.625" style="0" customWidth="1"/>
    <col min="9" max="10" width="11.50390625" style="0" customWidth="1"/>
    <col min="11" max="12" width="12.50390625" style="0" customWidth="1"/>
    <col min="13" max="13" width="12.625" style="0" hidden="1" customWidth="1"/>
    <col min="14" max="15" width="13.50390625" style="0" hidden="1" customWidth="1"/>
    <col min="16" max="16" width="12.625" style="0" hidden="1" customWidth="1"/>
    <col min="17" max="19" width="12.25390625" style="0" customWidth="1"/>
    <col min="20" max="21" width="12.625" style="0" bestFit="1" customWidth="1"/>
  </cols>
  <sheetData>
    <row r="1" spans="1:19" ht="36" customHeight="1">
      <c r="A1" s="23" t="s">
        <v>131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36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8.75">
      <c r="A3" s="21" t="s">
        <v>1</v>
      </c>
      <c r="B3" s="21" t="s">
        <v>2</v>
      </c>
      <c r="C3" s="21" t="s">
        <v>132</v>
      </c>
      <c r="D3" s="25" t="s">
        <v>3</v>
      </c>
      <c r="E3" s="26"/>
      <c r="F3" s="2"/>
      <c r="G3" s="2"/>
      <c r="H3" s="2"/>
      <c r="I3" s="2"/>
      <c r="J3" s="2"/>
      <c r="K3" s="2"/>
      <c r="L3" s="2"/>
      <c r="M3" s="2"/>
      <c r="N3" s="2"/>
      <c r="O3" s="2"/>
      <c r="P3" s="28" t="s">
        <v>7</v>
      </c>
      <c r="Q3" s="22" t="s">
        <v>133</v>
      </c>
      <c r="R3" s="27" t="s">
        <v>3</v>
      </c>
      <c r="S3" s="27"/>
    </row>
    <row r="4" spans="1:19" ht="127.5" customHeight="1">
      <c r="A4" s="21"/>
      <c r="B4" s="21"/>
      <c r="C4" s="21"/>
      <c r="D4" s="1" t="s">
        <v>8</v>
      </c>
      <c r="E4" s="3" t="s">
        <v>134</v>
      </c>
      <c r="F4" s="3" t="s">
        <v>9</v>
      </c>
      <c r="G4" s="3" t="s">
        <v>10</v>
      </c>
      <c r="H4" s="3" t="s">
        <v>4</v>
      </c>
      <c r="I4" s="3" t="s">
        <v>5</v>
      </c>
      <c r="J4" s="3"/>
      <c r="K4" s="3"/>
      <c r="L4" s="3" t="s">
        <v>135</v>
      </c>
      <c r="M4" s="3"/>
      <c r="N4" s="3" t="s">
        <v>6</v>
      </c>
      <c r="O4" s="3" t="s">
        <v>11</v>
      </c>
      <c r="P4" s="28"/>
      <c r="Q4" s="29"/>
      <c r="R4" s="1" t="s">
        <v>4</v>
      </c>
      <c r="S4" s="1" t="s">
        <v>12</v>
      </c>
    </row>
    <row r="5" spans="1:21" ht="15.75">
      <c r="A5" s="32" t="s">
        <v>13</v>
      </c>
      <c r="B5" s="33"/>
      <c r="C5" s="4"/>
      <c r="D5" s="4">
        <f aca="true" t="shared" si="0" ref="D5:I5">D6+D11+D18+D23+D32+D43+D51+D60+D64+D70+D81+D92+D98+D112</f>
        <v>147935</v>
      </c>
      <c r="E5" s="4">
        <f t="shared" si="0"/>
        <v>101838</v>
      </c>
      <c r="F5" s="4">
        <f t="shared" si="0"/>
        <v>317512</v>
      </c>
      <c r="G5" s="4">
        <f t="shared" si="0"/>
        <v>317505.6</v>
      </c>
      <c r="H5" s="4">
        <f t="shared" si="0"/>
        <v>207935</v>
      </c>
      <c r="I5" s="4">
        <f t="shared" si="0"/>
        <v>116600</v>
      </c>
      <c r="J5" s="4">
        <v>109577</v>
      </c>
      <c r="K5" s="4">
        <f>K6+K11+K18+K23+K32+K43+K51+K60+K64+K70+K81+K92+K98+K112</f>
        <v>81146</v>
      </c>
      <c r="L5" s="4">
        <f>L6+L11+L18+L23+L32+L43+L51+L60+L64+L70+L81+L92+L98+L112</f>
        <v>-71.00606981606049</v>
      </c>
      <c r="M5" s="4">
        <f aca="true" t="shared" si="1" ref="M5:S5">M6+M11+M18+M23+M32+M43+M51+M60+M64+M70+M81+M92+M98+M112</f>
        <v>81145.99999999999</v>
      </c>
      <c r="N5" s="4"/>
      <c r="O5" s="4">
        <f>O11+O23+O51+O70+O81+O98+O112</f>
        <v>28431</v>
      </c>
      <c r="P5" s="4">
        <f t="shared" si="1"/>
        <v>60000</v>
      </c>
      <c r="Q5" s="4">
        <f aca="true" t="shared" si="2" ref="Q5:Q68">R5+S5</f>
        <v>129700</v>
      </c>
      <c r="R5" s="4">
        <f t="shared" si="1"/>
        <v>105667</v>
      </c>
      <c r="S5" s="4">
        <f t="shared" si="1"/>
        <v>24033</v>
      </c>
      <c r="U5">
        <f>17.6366+8.1146+6</f>
        <v>31.7512</v>
      </c>
    </row>
    <row r="6" spans="1:19" ht="14.25">
      <c r="A6" s="30" t="s">
        <v>14</v>
      </c>
      <c r="B6" s="6" t="s">
        <v>15</v>
      </c>
      <c r="C6" s="7"/>
      <c r="D6" s="7">
        <f>D7+D8+D10+D9</f>
        <v>3288</v>
      </c>
      <c r="E6" s="7">
        <f>E7+E8+E10+E9</f>
        <v>1345.5</v>
      </c>
      <c r="F6" s="8">
        <f>SUM(F7:F10)</f>
        <v>5750.5</v>
      </c>
      <c r="G6" s="8">
        <f>SUM(G7:G10)</f>
        <v>5750.352</v>
      </c>
      <c r="H6" s="8">
        <f>SUM(H7:H10)</f>
        <v>4405</v>
      </c>
      <c r="I6" s="8">
        <f>SUM(I7:I10)</f>
        <v>1345.5</v>
      </c>
      <c r="J6" s="8">
        <v>1345.5</v>
      </c>
      <c r="K6" s="8">
        <f>SUM(K7:K10)</f>
        <v>1674</v>
      </c>
      <c r="L6" s="8">
        <f>SUM(L7:L10)</f>
        <v>144.9116055585812</v>
      </c>
      <c r="M6" s="8">
        <f aca="true" t="shared" si="3" ref="M6:S6">SUM(M7:M10)</f>
        <v>1674.3552818819066</v>
      </c>
      <c r="N6" s="8"/>
      <c r="O6" s="8"/>
      <c r="P6" s="8">
        <f t="shared" si="3"/>
        <v>1117</v>
      </c>
      <c r="Q6" s="11">
        <f t="shared" si="2"/>
        <v>2349</v>
      </c>
      <c r="R6" s="7">
        <f t="shared" si="3"/>
        <v>2349</v>
      </c>
      <c r="S6" s="7">
        <f t="shared" si="3"/>
        <v>0</v>
      </c>
    </row>
    <row r="7" spans="1:19" ht="14.25">
      <c r="A7" s="31"/>
      <c r="B7" s="5" t="s">
        <v>16</v>
      </c>
      <c r="C7" s="9"/>
      <c r="D7" s="9">
        <v>632</v>
      </c>
      <c r="E7" s="9">
        <f>F7-D7-P7</f>
        <v>428.5</v>
      </c>
      <c r="F7" s="10">
        <v>1106.5</v>
      </c>
      <c r="G7" s="10">
        <f>452*2.448</f>
        <v>1106.4959999999999</v>
      </c>
      <c r="H7" s="10">
        <f>P7+D7</f>
        <v>678</v>
      </c>
      <c r="I7" s="10">
        <f>F7-H7</f>
        <v>428.5</v>
      </c>
      <c r="J7" s="10">
        <v>428.5</v>
      </c>
      <c r="K7" s="10">
        <v>322</v>
      </c>
      <c r="L7" s="10">
        <f>Q7*T9</f>
        <v>27.8842255055252</v>
      </c>
      <c r="M7" s="10">
        <f>U26*Q7</f>
        <v>322.18330668821704</v>
      </c>
      <c r="N7" s="10">
        <f>I7-K7</f>
        <v>106.5</v>
      </c>
      <c r="O7" s="10"/>
      <c r="P7" s="10">
        <v>46</v>
      </c>
      <c r="Q7" s="12">
        <f t="shared" si="2"/>
        <v>452</v>
      </c>
      <c r="R7" s="9">
        <v>452</v>
      </c>
      <c r="S7" s="13">
        <v>0</v>
      </c>
    </row>
    <row r="8" spans="1:20" ht="14.25">
      <c r="A8" s="31"/>
      <c r="B8" s="5" t="s">
        <v>17</v>
      </c>
      <c r="C8" s="9"/>
      <c r="D8" s="9">
        <v>0</v>
      </c>
      <c r="E8" s="9">
        <f>F8-D8-P8</f>
        <v>0</v>
      </c>
      <c r="F8" s="10">
        <v>0</v>
      </c>
      <c r="G8" s="10">
        <f>Q8*2.448</f>
        <v>0</v>
      </c>
      <c r="H8" s="10">
        <f>P8+D8</f>
        <v>0</v>
      </c>
      <c r="I8" s="10">
        <f>F8-H8</f>
        <v>0</v>
      </c>
      <c r="J8" s="10">
        <v>0</v>
      </c>
      <c r="K8" s="10">
        <v>0</v>
      </c>
      <c r="L8" s="10">
        <v>0</v>
      </c>
      <c r="M8" s="10">
        <f>U26*Q8</f>
        <v>0</v>
      </c>
      <c r="N8" s="10">
        <f>I8-K8</f>
        <v>0</v>
      </c>
      <c r="O8" s="10"/>
      <c r="P8" s="10">
        <v>0</v>
      </c>
      <c r="Q8" s="12">
        <f t="shared" si="2"/>
        <v>0</v>
      </c>
      <c r="R8" s="9">
        <v>0</v>
      </c>
      <c r="S8" s="13">
        <v>0</v>
      </c>
      <c r="T8">
        <f>116600-109577</f>
        <v>7023</v>
      </c>
    </row>
    <row r="9" spans="1:20" ht="14.25">
      <c r="A9" s="31"/>
      <c r="B9" s="5" t="s">
        <v>18</v>
      </c>
      <c r="C9" s="9"/>
      <c r="D9" s="9">
        <v>1272</v>
      </c>
      <c r="E9" s="9">
        <f>F9-D9-P9</f>
        <v>620</v>
      </c>
      <c r="F9" s="10">
        <v>2225</v>
      </c>
      <c r="G9" s="10">
        <f>Q9*2.448</f>
        <v>2225.232</v>
      </c>
      <c r="H9" s="10">
        <f>P9+D9</f>
        <v>1605</v>
      </c>
      <c r="I9" s="10">
        <f>F9-H9</f>
        <v>620</v>
      </c>
      <c r="J9" s="10">
        <v>620</v>
      </c>
      <c r="K9" s="10">
        <v>648</v>
      </c>
      <c r="L9" s="10">
        <f>T9*Q9</f>
        <v>56.076904833014176</v>
      </c>
      <c r="M9" s="10">
        <f>U26*Q9</f>
        <v>647.9305880079409</v>
      </c>
      <c r="N9" s="10">
        <f>I9-K9</f>
        <v>-28</v>
      </c>
      <c r="O9" s="10"/>
      <c r="P9" s="10">
        <v>333</v>
      </c>
      <c r="Q9" s="12">
        <f t="shared" si="2"/>
        <v>909</v>
      </c>
      <c r="R9" s="9">
        <v>909</v>
      </c>
      <c r="S9" s="13">
        <v>0</v>
      </c>
      <c r="T9">
        <f>7023/U25</f>
        <v>0.06169076439275487</v>
      </c>
    </row>
    <row r="10" spans="1:19" ht="14.25">
      <c r="A10" s="31"/>
      <c r="B10" s="5" t="s">
        <v>19</v>
      </c>
      <c r="C10" s="9"/>
      <c r="D10" s="9">
        <v>1384</v>
      </c>
      <c r="E10" s="9">
        <f>F10-D10-P10</f>
        <v>297</v>
      </c>
      <c r="F10" s="10">
        <v>2419</v>
      </c>
      <c r="G10" s="10">
        <f>Q10*2.448</f>
        <v>2418.624</v>
      </c>
      <c r="H10" s="10">
        <f>P10+D10</f>
        <v>2122</v>
      </c>
      <c r="I10" s="10">
        <f>F10-H10</f>
        <v>297</v>
      </c>
      <c r="J10" s="10">
        <v>297</v>
      </c>
      <c r="K10" s="10">
        <v>704</v>
      </c>
      <c r="L10" s="10">
        <f>Q10*T9</f>
        <v>60.95047522004182</v>
      </c>
      <c r="M10" s="10">
        <f>Q10*U26</f>
        <v>704.2413871857487</v>
      </c>
      <c r="N10" s="10">
        <f>I10-K10</f>
        <v>-407</v>
      </c>
      <c r="O10" s="10"/>
      <c r="P10" s="10">
        <v>738</v>
      </c>
      <c r="Q10" s="12">
        <f t="shared" si="2"/>
        <v>988</v>
      </c>
      <c r="R10" s="9">
        <v>988</v>
      </c>
      <c r="S10" s="13">
        <v>0</v>
      </c>
    </row>
    <row r="11" spans="1:19" ht="14.25">
      <c r="A11" s="30" t="s">
        <v>20</v>
      </c>
      <c r="B11" s="6" t="s">
        <v>21</v>
      </c>
      <c r="C11" s="7"/>
      <c r="D11" s="7">
        <f>D12+D13+D14+D15+D16+D17</f>
        <v>3659</v>
      </c>
      <c r="E11" s="7">
        <f>E12+E13+E14+E15+E16+E17</f>
        <v>13229</v>
      </c>
      <c r="F11" s="8">
        <f>SUM(F12:F17)</f>
        <v>18211</v>
      </c>
      <c r="G11" s="8">
        <f>SUM(G12:G17)</f>
        <v>18210.672</v>
      </c>
      <c r="H11" s="8">
        <f>SUM(H12:H17)</f>
        <v>5042</v>
      </c>
      <c r="I11" s="8">
        <f>SUM(I12:I17)</f>
        <v>13169</v>
      </c>
      <c r="J11" s="8">
        <v>13169</v>
      </c>
      <c r="K11" s="8">
        <f>SUM(K12:K17)</f>
        <v>5302.5</v>
      </c>
      <c r="L11" s="8">
        <f>SUM(L12:L17)</f>
        <v>458.9175963177035</v>
      </c>
      <c r="M11" s="8">
        <f aca="true" t="shared" si="4" ref="M11:S11">SUM(M12:M17)</f>
        <v>5302.481456755855</v>
      </c>
      <c r="N11" s="8"/>
      <c r="O11" s="8">
        <f>O16+O17</f>
        <v>5709</v>
      </c>
      <c r="P11" s="8">
        <f t="shared" si="4"/>
        <v>1383</v>
      </c>
      <c r="Q11" s="11">
        <f t="shared" si="2"/>
        <v>7439</v>
      </c>
      <c r="R11" s="7">
        <f t="shared" si="4"/>
        <v>2613</v>
      </c>
      <c r="S11" s="7">
        <f t="shared" si="4"/>
        <v>4826</v>
      </c>
    </row>
    <row r="12" spans="1:19" ht="14.25">
      <c r="A12" s="31"/>
      <c r="B12" s="5" t="s">
        <v>16</v>
      </c>
      <c r="C12" s="9"/>
      <c r="D12" s="9">
        <v>63</v>
      </c>
      <c r="E12" s="9">
        <f>F12-D12-P13</f>
        <v>16</v>
      </c>
      <c r="F12" s="10">
        <v>110</v>
      </c>
      <c r="G12" s="10">
        <f aca="true" t="shared" si="5" ref="G12:G17">Q12*2.448</f>
        <v>110.16</v>
      </c>
      <c r="H12" s="10">
        <f aca="true" t="shared" si="6" ref="H12:H17">D12+P12</f>
        <v>63</v>
      </c>
      <c r="I12" s="10">
        <f aca="true" t="shared" si="7" ref="I12:I17">F12-H12</f>
        <v>47</v>
      </c>
      <c r="J12" s="10">
        <v>47</v>
      </c>
      <c r="K12" s="10">
        <v>32</v>
      </c>
      <c r="L12" s="10">
        <f>Q12*T9</f>
        <v>2.7760843976739693</v>
      </c>
      <c r="M12" s="10">
        <f>U26*Q12</f>
        <v>32.07577168356143</v>
      </c>
      <c r="N12" s="10"/>
      <c r="O12" s="10"/>
      <c r="P12" s="10">
        <v>0</v>
      </c>
      <c r="Q12" s="12">
        <f t="shared" si="2"/>
        <v>45</v>
      </c>
      <c r="R12" s="9">
        <v>45</v>
      </c>
      <c r="S12" s="13">
        <v>0</v>
      </c>
    </row>
    <row r="13" spans="1:19" ht="14.25">
      <c r="A13" s="31"/>
      <c r="B13" s="5" t="s">
        <v>22</v>
      </c>
      <c r="C13" s="9"/>
      <c r="D13" s="9">
        <v>601</v>
      </c>
      <c r="E13" s="9">
        <f>F13-D13-P14</f>
        <v>185</v>
      </c>
      <c r="F13" s="10">
        <v>1050</v>
      </c>
      <c r="G13" s="10">
        <f t="shared" si="5"/>
        <v>1050.192</v>
      </c>
      <c r="H13" s="10">
        <f t="shared" si="6"/>
        <v>632</v>
      </c>
      <c r="I13" s="10">
        <f t="shared" si="7"/>
        <v>418</v>
      </c>
      <c r="J13" s="10">
        <v>418</v>
      </c>
      <c r="K13" s="10">
        <v>306</v>
      </c>
      <c r="L13" s="10">
        <f>Q13*T9</f>
        <v>26.46533792449184</v>
      </c>
      <c r="M13" s="10">
        <f>U26*Q13</f>
        <v>305.7890233832856</v>
      </c>
      <c r="N13" s="10"/>
      <c r="O13" s="10"/>
      <c r="P13" s="10">
        <v>31</v>
      </c>
      <c r="Q13" s="12">
        <f t="shared" si="2"/>
        <v>429</v>
      </c>
      <c r="R13" s="9">
        <v>429</v>
      </c>
      <c r="S13" s="13">
        <v>0</v>
      </c>
    </row>
    <row r="14" spans="1:19" ht="14.25">
      <c r="A14" s="31"/>
      <c r="B14" s="5" t="s">
        <v>23</v>
      </c>
      <c r="C14" s="9"/>
      <c r="D14" s="9">
        <v>906</v>
      </c>
      <c r="E14" s="9">
        <f>F14-D14-P15</f>
        <v>499</v>
      </c>
      <c r="F14" s="10">
        <v>1584</v>
      </c>
      <c r="G14" s="10">
        <f t="shared" si="5"/>
        <v>1583.856</v>
      </c>
      <c r="H14" s="10">
        <f t="shared" si="6"/>
        <v>1170</v>
      </c>
      <c r="I14" s="10">
        <f t="shared" si="7"/>
        <v>414</v>
      </c>
      <c r="J14" s="10">
        <v>414</v>
      </c>
      <c r="K14" s="10">
        <v>461</v>
      </c>
      <c r="L14" s="10">
        <f>Q14*T9</f>
        <v>39.9139245621124</v>
      </c>
      <c r="M14" s="10">
        <f>Q14*U26</f>
        <v>461.1783173169832</v>
      </c>
      <c r="N14" s="10"/>
      <c r="O14" s="10"/>
      <c r="P14" s="10">
        <v>264</v>
      </c>
      <c r="Q14" s="12">
        <f t="shared" si="2"/>
        <v>647</v>
      </c>
      <c r="R14" s="9">
        <v>647</v>
      </c>
      <c r="S14" s="13">
        <v>0</v>
      </c>
    </row>
    <row r="15" spans="1:19" ht="15.75">
      <c r="A15" s="31"/>
      <c r="B15" s="5" t="s">
        <v>24</v>
      </c>
      <c r="C15" s="9"/>
      <c r="D15" s="9">
        <v>470</v>
      </c>
      <c r="E15" s="9">
        <f>F15-P15-P16</f>
        <v>178</v>
      </c>
      <c r="F15" s="10">
        <v>823</v>
      </c>
      <c r="G15" s="10">
        <f t="shared" si="5"/>
        <v>822.528</v>
      </c>
      <c r="H15" s="10">
        <f t="shared" si="6"/>
        <v>649</v>
      </c>
      <c r="I15" s="10">
        <f t="shared" si="7"/>
        <v>174</v>
      </c>
      <c r="J15" s="10">
        <v>174</v>
      </c>
      <c r="K15" s="10">
        <v>239.5</v>
      </c>
      <c r="L15" s="10">
        <f>Q15*T9</f>
        <v>20.728096835965637</v>
      </c>
      <c r="M15" s="10">
        <f>Q15*U26</f>
        <v>239.49909523725867</v>
      </c>
      <c r="N15" s="10"/>
      <c r="O15" s="10"/>
      <c r="P15" s="10">
        <v>179</v>
      </c>
      <c r="Q15" s="12">
        <f t="shared" si="2"/>
        <v>336</v>
      </c>
      <c r="R15" s="9">
        <v>336</v>
      </c>
      <c r="S15" s="13">
        <v>0</v>
      </c>
    </row>
    <row r="16" spans="1:19" ht="14.25">
      <c r="A16" s="31"/>
      <c r="B16" s="5" t="s">
        <v>25</v>
      </c>
      <c r="C16" s="9"/>
      <c r="D16" s="9">
        <v>1293</v>
      </c>
      <c r="E16" s="9">
        <f>F16-D16-P17</f>
        <v>8080.5</v>
      </c>
      <c r="F16" s="10">
        <v>9816.5</v>
      </c>
      <c r="G16" s="10">
        <f t="shared" si="5"/>
        <v>9816.48</v>
      </c>
      <c r="H16" s="10">
        <f t="shared" si="6"/>
        <v>1759</v>
      </c>
      <c r="I16" s="10">
        <f t="shared" si="7"/>
        <v>8057.5</v>
      </c>
      <c r="J16" s="10">
        <v>8057.5</v>
      </c>
      <c r="K16" s="10">
        <v>2858.5</v>
      </c>
      <c r="L16" s="10">
        <f>Q16*T9</f>
        <v>247.37996521494705</v>
      </c>
      <c r="M16" s="10">
        <f>Q16*U26</f>
        <v>2858.307654468474</v>
      </c>
      <c r="N16" s="10"/>
      <c r="O16" s="10">
        <v>3652</v>
      </c>
      <c r="P16" s="10">
        <v>466</v>
      </c>
      <c r="Q16" s="12">
        <f t="shared" si="2"/>
        <v>4010</v>
      </c>
      <c r="R16" s="9">
        <v>923</v>
      </c>
      <c r="S16" s="13">
        <v>3087</v>
      </c>
    </row>
    <row r="17" spans="1:21" ht="14.25">
      <c r="A17" s="31"/>
      <c r="B17" s="5" t="s">
        <v>26</v>
      </c>
      <c r="C17" s="9"/>
      <c r="D17" s="9">
        <v>326</v>
      </c>
      <c r="E17" s="9">
        <f>F17-D17-P18</f>
        <v>4270.5</v>
      </c>
      <c r="F17" s="10">
        <v>4827.5</v>
      </c>
      <c r="G17" s="10">
        <f t="shared" si="5"/>
        <v>4827.456</v>
      </c>
      <c r="H17" s="10">
        <f t="shared" si="6"/>
        <v>769</v>
      </c>
      <c r="I17" s="10">
        <f t="shared" si="7"/>
        <v>4058.5</v>
      </c>
      <c r="J17" s="10">
        <v>4058.5</v>
      </c>
      <c r="K17" s="10">
        <v>1405.5</v>
      </c>
      <c r="L17" s="10">
        <f>Q17*T9</f>
        <v>121.6541873825126</v>
      </c>
      <c r="M17" s="10">
        <f>U26*Q17</f>
        <v>1405.631594666292</v>
      </c>
      <c r="N17" s="10"/>
      <c r="O17" s="10">
        <v>2057</v>
      </c>
      <c r="P17" s="10">
        <v>443</v>
      </c>
      <c r="Q17" s="12">
        <f t="shared" si="2"/>
        <v>1972</v>
      </c>
      <c r="R17" s="9">
        <v>233</v>
      </c>
      <c r="S17" s="13">
        <v>1739</v>
      </c>
      <c r="U17">
        <f>28431/24033</f>
        <v>1.1829983772313069</v>
      </c>
    </row>
    <row r="18" spans="1:19" ht="14.25">
      <c r="A18" s="30" t="s">
        <v>27</v>
      </c>
      <c r="B18" s="6" t="s">
        <v>28</v>
      </c>
      <c r="C18" s="7"/>
      <c r="D18" s="7">
        <f aca="true" t="shared" si="8" ref="D18:I18">SUM(D19:D22)</f>
        <v>2836</v>
      </c>
      <c r="E18" s="7">
        <f t="shared" si="8"/>
        <v>1893.5</v>
      </c>
      <c r="F18" s="8">
        <f t="shared" si="8"/>
        <v>4960.5</v>
      </c>
      <c r="G18" s="8">
        <f t="shared" si="8"/>
        <v>4959.648</v>
      </c>
      <c r="H18" s="8">
        <f t="shared" si="8"/>
        <v>3067</v>
      </c>
      <c r="I18" s="8">
        <f t="shared" si="8"/>
        <v>1893.5</v>
      </c>
      <c r="J18" s="8">
        <v>1893.5</v>
      </c>
      <c r="K18" s="8">
        <f>SUM(K19:K22)</f>
        <v>1444.5</v>
      </c>
      <c r="L18" s="8">
        <f>SUM(L19:L22)</f>
        <v>124.98548865972136</v>
      </c>
      <c r="M18" s="8">
        <f aca="true" t="shared" si="9" ref="M18:S18">SUM(M19:M22)</f>
        <v>1444.1225206865658</v>
      </c>
      <c r="N18" s="8"/>
      <c r="O18" s="8"/>
      <c r="P18" s="8">
        <f t="shared" si="9"/>
        <v>231</v>
      </c>
      <c r="Q18" s="11">
        <f t="shared" si="2"/>
        <v>2026</v>
      </c>
      <c r="R18" s="7">
        <f t="shared" si="9"/>
        <v>2026</v>
      </c>
      <c r="S18" s="7">
        <f t="shared" si="9"/>
        <v>0</v>
      </c>
    </row>
    <row r="19" spans="1:19" ht="14.25">
      <c r="A19" s="31"/>
      <c r="B19" s="5" t="s">
        <v>16</v>
      </c>
      <c r="C19" s="9"/>
      <c r="D19" s="9">
        <v>157</v>
      </c>
      <c r="E19" s="9">
        <f>F19-D19-P19</f>
        <v>111</v>
      </c>
      <c r="F19" s="10">
        <v>277</v>
      </c>
      <c r="G19" s="10">
        <f>Q19*2.448</f>
        <v>276.62399999999997</v>
      </c>
      <c r="H19" s="10">
        <f>D19+P19</f>
        <v>166</v>
      </c>
      <c r="I19" s="10">
        <f>F19-H19</f>
        <v>111</v>
      </c>
      <c r="J19" s="10">
        <v>111</v>
      </c>
      <c r="K19" s="10">
        <v>80.5</v>
      </c>
      <c r="L19" s="10">
        <f>T9*Q19</f>
        <v>6.9710563763813</v>
      </c>
      <c r="M19" s="10">
        <f>U26*Q19</f>
        <v>80.54582667205426</v>
      </c>
      <c r="N19" s="10"/>
      <c r="O19" s="10"/>
      <c r="P19" s="10">
        <v>9</v>
      </c>
      <c r="Q19" s="12">
        <f t="shared" si="2"/>
        <v>113</v>
      </c>
      <c r="R19" s="9">
        <v>113</v>
      </c>
      <c r="S19" s="13">
        <v>0</v>
      </c>
    </row>
    <row r="20" spans="1:19" ht="14.25">
      <c r="A20" s="31"/>
      <c r="B20" s="5" t="s">
        <v>29</v>
      </c>
      <c r="C20" s="9"/>
      <c r="D20" s="9">
        <v>894</v>
      </c>
      <c r="E20" s="9">
        <f>F20-D20-P20</f>
        <v>578</v>
      </c>
      <c r="F20" s="10">
        <v>1562</v>
      </c>
      <c r="G20" s="10">
        <f>Q20*2.448</f>
        <v>1561.824</v>
      </c>
      <c r="H20" s="10">
        <f>D20+P20</f>
        <v>984</v>
      </c>
      <c r="I20" s="10">
        <f>F20-H20</f>
        <v>578</v>
      </c>
      <c r="J20" s="10">
        <v>578</v>
      </c>
      <c r="K20" s="10">
        <v>455</v>
      </c>
      <c r="L20" s="10">
        <f>Q20*T9</f>
        <v>39.35870768257761</v>
      </c>
      <c r="M20" s="10">
        <f>Q20*U26</f>
        <v>454.7631629802709</v>
      </c>
      <c r="N20" s="10"/>
      <c r="O20" s="10"/>
      <c r="P20" s="10">
        <v>90</v>
      </c>
      <c r="Q20" s="12">
        <f t="shared" si="2"/>
        <v>638</v>
      </c>
      <c r="R20" s="9">
        <v>638</v>
      </c>
      <c r="S20" s="13">
        <v>0</v>
      </c>
    </row>
    <row r="21" spans="1:19" ht="14.25">
      <c r="A21" s="31"/>
      <c r="B21" s="5" t="s">
        <v>30</v>
      </c>
      <c r="C21" s="9"/>
      <c r="D21" s="9">
        <v>1662</v>
      </c>
      <c r="E21" s="9">
        <f>F21-D21-P21</f>
        <v>1131</v>
      </c>
      <c r="F21" s="10">
        <v>2906</v>
      </c>
      <c r="G21" s="10">
        <f>Q21*2.448</f>
        <v>2905.776</v>
      </c>
      <c r="H21" s="10">
        <f>D21+P21</f>
        <v>1775</v>
      </c>
      <c r="I21" s="10">
        <f>F21-H21</f>
        <v>1131</v>
      </c>
      <c r="J21" s="10">
        <v>1131</v>
      </c>
      <c r="K21" s="10">
        <v>846</v>
      </c>
      <c r="L21" s="10">
        <f>Q21*T9</f>
        <v>73.22693733420003</v>
      </c>
      <c r="M21" s="10">
        <f>Q21*U26</f>
        <v>846.0875775197204</v>
      </c>
      <c r="N21" s="10"/>
      <c r="O21" s="10"/>
      <c r="P21" s="10">
        <v>113</v>
      </c>
      <c r="Q21" s="12">
        <f t="shared" si="2"/>
        <v>1187</v>
      </c>
      <c r="R21" s="9">
        <v>1187</v>
      </c>
      <c r="S21" s="13">
        <v>0</v>
      </c>
    </row>
    <row r="22" spans="1:19" ht="14.25">
      <c r="A22" s="31"/>
      <c r="B22" s="5" t="s">
        <v>31</v>
      </c>
      <c r="C22" s="9"/>
      <c r="D22" s="9">
        <v>123</v>
      </c>
      <c r="E22" s="9">
        <f>F22-D22-P22</f>
        <v>73.5</v>
      </c>
      <c r="F22" s="10">
        <v>215.5</v>
      </c>
      <c r="G22" s="10">
        <f>Q22*2.448</f>
        <v>215.424</v>
      </c>
      <c r="H22" s="10">
        <f>D22+P22</f>
        <v>142</v>
      </c>
      <c r="I22" s="10">
        <f>F22-H22</f>
        <v>73.5</v>
      </c>
      <c r="J22" s="10">
        <v>73.5</v>
      </c>
      <c r="K22" s="10">
        <v>63</v>
      </c>
      <c r="L22" s="10">
        <f>Q22*T9</f>
        <v>5.428787266562429</v>
      </c>
      <c r="M22" s="10">
        <f>Q22*U26</f>
        <v>62.72595351452013</v>
      </c>
      <c r="N22" s="10"/>
      <c r="O22" s="10"/>
      <c r="P22" s="10">
        <v>19</v>
      </c>
      <c r="Q22" s="12">
        <f t="shared" si="2"/>
        <v>88</v>
      </c>
      <c r="R22" s="9">
        <v>88</v>
      </c>
      <c r="S22" s="13">
        <v>0</v>
      </c>
    </row>
    <row r="23" spans="1:19" ht="14.25">
      <c r="A23" s="30" t="s">
        <v>32</v>
      </c>
      <c r="B23" s="6" t="s">
        <v>33</v>
      </c>
      <c r="C23" s="7"/>
      <c r="D23" s="7">
        <f aca="true" t="shared" si="10" ref="D23:I23">SUM(D24:D31)</f>
        <v>6487</v>
      </c>
      <c r="E23" s="7">
        <f t="shared" si="10"/>
        <v>5299</v>
      </c>
      <c r="F23" s="8">
        <f t="shared" si="10"/>
        <v>16074</v>
      </c>
      <c r="G23" s="8">
        <f t="shared" si="10"/>
        <v>16073.568</v>
      </c>
      <c r="H23" s="8">
        <f t="shared" si="10"/>
        <v>10775</v>
      </c>
      <c r="I23" s="8">
        <f t="shared" si="10"/>
        <v>7453.5</v>
      </c>
      <c r="J23" s="8">
        <v>5299</v>
      </c>
      <c r="K23" s="8">
        <f>SUM(K24:K31)</f>
        <v>4001</v>
      </c>
      <c r="L23" s="8">
        <f>SUM(L24:L31)</f>
        <v>-1808.2297394634668</v>
      </c>
      <c r="M23" s="8">
        <f aca="true" t="shared" si="11" ref="M23:S23">SUM(M24:M31)</f>
        <v>4000.917921329563</v>
      </c>
      <c r="N23" s="8"/>
      <c r="O23" s="8">
        <f>O29</f>
        <v>2287</v>
      </c>
      <c r="P23" s="8">
        <f t="shared" si="11"/>
        <v>4288</v>
      </c>
      <c r="Q23" s="11">
        <f t="shared" si="2"/>
        <v>6566</v>
      </c>
      <c r="R23" s="7">
        <f t="shared" si="11"/>
        <v>4633</v>
      </c>
      <c r="S23" s="7">
        <f t="shared" si="11"/>
        <v>1933</v>
      </c>
    </row>
    <row r="24" spans="1:19" ht="14.25">
      <c r="A24" s="31"/>
      <c r="B24" s="5" t="s">
        <v>16</v>
      </c>
      <c r="C24" s="9"/>
      <c r="D24" s="9">
        <v>28</v>
      </c>
      <c r="E24" s="9">
        <f aca="true" t="shared" si="12" ref="E24:E31">F24-D24-P24</f>
        <v>13</v>
      </c>
      <c r="F24" s="10">
        <v>49</v>
      </c>
      <c r="G24" s="10">
        <f aca="true" t="shared" si="13" ref="G24:G31">Q24*2.448</f>
        <v>48.96</v>
      </c>
      <c r="H24" s="10">
        <f aca="true" t="shared" si="14" ref="H24:H31">D24+P24</f>
        <v>36</v>
      </c>
      <c r="I24" s="10">
        <f aca="true" t="shared" si="15" ref="I24:I31">F24-H24</f>
        <v>13</v>
      </c>
      <c r="J24" s="10">
        <v>13</v>
      </c>
      <c r="K24" s="10">
        <v>14.5</v>
      </c>
      <c r="L24" s="10">
        <f>Q24*T9</f>
        <v>1.2338152878550974</v>
      </c>
      <c r="M24" s="10">
        <f>U26*Q24</f>
        <v>14.255898526027302</v>
      </c>
      <c r="N24" s="10"/>
      <c r="O24" s="10"/>
      <c r="P24" s="10">
        <v>8</v>
      </c>
      <c r="Q24" s="12">
        <f t="shared" si="2"/>
        <v>20</v>
      </c>
      <c r="R24" s="9">
        <v>20</v>
      </c>
      <c r="S24" s="13">
        <v>0</v>
      </c>
    </row>
    <row r="25" spans="1:21" ht="14.25">
      <c r="A25" s="31"/>
      <c r="B25" s="5" t="s">
        <v>34</v>
      </c>
      <c r="C25" s="9"/>
      <c r="D25" s="9">
        <v>797</v>
      </c>
      <c r="E25" s="9">
        <f t="shared" si="12"/>
        <v>-13</v>
      </c>
      <c r="F25" s="10">
        <v>1393</v>
      </c>
      <c r="G25" s="10">
        <f t="shared" si="13"/>
        <v>1392.912</v>
      </c>
      <c r="H25" s="10">
        <f t="shared" si="14"/>
        <v>1406</v>
      </c>
      <c r="I25" s="10">
        <v>0</v>
      </c>
      <c r="J25" s="10">
        <v>-13</v>
      </c>
      <c r="K25" s="10">
        <v>0</v>
      </c>
      <c r="L25" s="10">
        <v>-13</v>
      </c>
      <c r="M25" s="10">
        <v>0</v>
      </c>
      <c r="N25" s="10">
        <v>-13</v>
      </c>
      <c r="O25" s="10"/>
      <c r="P25" s="10">
        <v>609</v>
      </c>
      <c r="Q25" s="12">
        <f t="shared" si="2"/>
        <v>569</v>
      </c>
      <c r="R25" s="9">
        <v>569</v>
      </c>
      <c r="S25" s="13">
        <v>0</v>
      </c>
      <c r="T25">
        <f>Q25+Q27+Q30+Q49+Q50+Q52+Q61+Q63+Q69+Q94+Q97+Q103+Q104+Q115+Q118</f>
        <v>15858</v>
      </c>
      <c r="U25">
        <f>129700-T25</f>
        <v>113842</v>
      </c>
    </row>
    <row r="26" spans="1:21" ht="14.25">
      <c r="A26" s="31"/>
      <c r="B26" s="5" t="s">
        <v>35</v>
      </c>
      <c r="C26" s="9"/>
      <c r="D26" s="9">
        <v>1182</v>
      </c>
      <c r="E26" s="9">
        <f t="shared" si="12"/>
        <v>151</v>
      </c>
      <c r="F26" s="10">
        <v>2066</v>
      </c>
      <c r="G26" s="10">
        <f t="shared" si="13"/>
        <v>2066.112</v>
      </c>
      <c r="H26" s="10">
        <f t="shared" si="14"/>
        <v>1915</v>
      </c>
      <c r="I26" s="10">
        <f t="shared" si="15"/>
        <v>151</v>
      </c>
      <c r="J26" s="10">
        <v>151</v>
      </c>
      <c r="K26" s="10">
        <v>601.5</v>
      </c>
      <c r="L26" s="10">
        <f>Q26*T9</f>
        <v>52.06700514748511</v>
      </c>
      <c r="M26" s="10">
        <f>Q26*U26</f>
        <v>601.5989177983521</v>
      </c>
      <c r="N26" s="10"/>
      <c r="O26" s="10"/>
      <c r="P26" s="10">
        <v>733</v>
      </c>
      <c r="Q26" s="12">
        <f t="shared" si="2"/>
        <v>844</v>
      </c>
      <c r="R26" s="9">
        <v>844</v>
      </c>
      <c r="S26" s="13">
        <v>0</v>
      </c>
      <c r="U26">
        <f>81146/113842</f>
        <v>0.7127949263013651</v>
      </c>
    </row>
    <row r="27" spans="1:21" ht="14.25">
      <c r="A27" s="31"/>
      <c r="B27" s="5" t="s">
        <v>36</v>
      </c>
      <c r="C27" s="9"/>
      <c r="D27" s="9">
        <v>245</v>
      </c>
      <c r="E27" s="9">
        <f t="shared" si="12"/>
        <v>-35.5</v>
      </c>
      <c r="F27" s="10">
        <v>428.5</v>
      </c>
      <c r="G27" s="10">
        <f t="shared" si="13"/>
        <v>428.4</v>
      </c>
      <c r="H27" s="10">
        <f t="shared" si="14"/>
        <v>464</v>
      </c>
      <c r="I27" s="10">
        <v>0</v>
      </c>
      <c r="J27" s="10">
        <v>-35.5</v>
      </c>
      <c r="K27" s="10">
        <v>0</v>
      </c>
      <c r="L27" s="10">
        <v>-35.5</v>
      </c>
      <c r="M27" s="10">
        <v>0</v>
      </c>
      <c r="N27" s="10">
        <v>-35.5</v>
      </c>
      <c r="O27" s="10"/>
      <c r="P27" s="10">
        <v>219</v>
      </c>
      <c r="Q27" s="12">
        <f t="shared" si="2"/>
        <v>175</v>
      </c>
      <c r="R27" s="9">
        <v>175</v>
      </c>
      <c r="S27" s="13">
        <v>0</v>
      </c>
      <c r="U27">
        <f>7023/U25</f>
        <v>0.06169076439275487</v>
      </c>
    </row>
    <row r="28" spans="1:19" ht="14.25">
      <c r="A28" s="31"/>
      <c r="B28" s="5" t="s">
        <v>37</v>
      </c>
      <c r="C28" s="9"/>
      <c r="D28" s="9">
        <v>463</v>
      </c>
      <c r="E28" s="9">
        <f t="shared" si="12"/>
        <v>147</v>
      </c>
      <c r="F28" s="10">
        <v>810</v>
      </c>
      <c r="G28" s="10">
        <f t="shared" si="13"/>
        <v>810.288</v>
      </c>
      <c r="H28" s="10">
        <f t="shared" si="14"/>
        <v>663</v>
      </c>
      <c r="I28" s="10">
        <f t="shared" si="15"/>
        <v>147</v>
      </c>
      <c r="J28" s="10">
        <v>147</v>
      </c>
      <c r="K28" s="10">
        <v>236</v>
      </c>
      <c r="L28" s="10">
        <f>Q28*T9</f>
        <v>20.419643014001863</v>
      </c>
      <c r="M28" s="10">
        <f>U26*Q28</f>
        <v>235.93512060575185</v>
      </c>
      <c r="N28" s="10"/>
      <c r="O28" s="10"/>
      <c r="P28" s="10">
        <v>200</v>
      </c>
      <c r="Q28" s="12">
        <f t="shared" si="2"/>
        <v>331</v>
      </c>
      <c r="R28" s="9">
        <v>331</v>
      </c>
      <c r="S28" s="13">
        <v>0</v>
      </c>
    </row>
    <row r="29" spans="1:19" ht="14.25">
      <c r="A29" s="31"/>
      <c r="B29" s="5" t="s">
        <v>38</v>
      </c>
      <c r="C29" s="9"/>
      <c r="D29" s="9">
        <v>293</v>
      </c>
      <c r="E29" s="9">
        <f t="shared" si="12"/>
        <v>6471.5</v>
      </c>
      <c r="F29" s="10">
        <v>7008.5</v>
      </c>
      <c r="G29" s="10">
        <f t="shared" si="13"/>
        <v>7008.624</v>
      </c>
      <c r="H29" s="10">
        <f t="shared" si="14"/>
        <v>537</v>
      </c>
      <c r="I29" s="10">
        <f t="shared" si="15"/>
        <v>6471.5</v>
      </c>
      <c r="J29" s="10">
        <v>6471.5</v>
      </c>
      <c r="K29" s="10">
        <v>2041</v>
      </c>
      <c r="L29" s="10">
        <f>Q29*T9</f>
        <v>176.6206584564572</v>
      </c>
      <c r="M29" s="10">
        <f>Q29*U26</f>
        <v>2040.7318740008084</v>
      </c>
      <c r="N29" s="10"/>
      <c r="O29" s="10">
        <v>2287</v>
      </c>
      <c r="P29" s="10">
        <v>244</v>
      </c>
      <c r="Q29" s="12">
        <f t="shared" si="2"/>
        <v>2863</v>
      </c>
      <c r="R29" s="9">
        <v>930</v>
      </c>
      <c r="S29" s="13">
        <v>1933</v>
      </c>
    </row>
    <row r="30" spans="1:19" ht="14.25">
      <c r="A30" s="31"/>
      <c r="B30" s="5" t="s">
        <v>39</v>
      </c>
      <c r="C30" s="9"/>
      <c r="D30" s="9">
        <v>1302</v>
      </c>
      <c r="E30" s="9">
        <f t="shared" si="12"/>
        <v>-2106</v>
      </c>
      <c r="F30" s="10">
        <v>512</v>
      </c>
      <c r="G30" s="10">
        <f t="shared" si="13"/>
        <v>511.632</v>
      </c>
      <c r="H30" s="10">
        <f t="shared" si="14"/>
        <v>2618</v>
      </c>
      <c r="I30" s="10">
        <v>0</v>
      </c>
      <c r="J30" s="10">
        <v>-2106</v>
      </c>
      <c r="K30" s="10">
        <v>0</v>
      </c>
      <c r="L30" s="10">
        <v>-2106</v>
      </c>
      <c r="M30" s="10">
        <v>0</v>
      </c>
      <c r="N30" s="10">
        <v>-2106</v>
      </c>
      <c r="O30" s="10"/>
      <c r="P30" s="10">
        <v>1316</v>
      </c>
      <c r="Q30" s="12">
        <f t="shared" si="2"/>
        <v>209</v>
      </c>
      <c r="R30" s="9">
        <v>209</v>
      </c>
      <c r="S30" s="13">
        <v>0</v>
      </c>
    </row>
    <row r="31" spans="1:19" ht="14.25">
      <c r="A31" s="31"/>
      <c r="B31" s="5" t="s">
        <v>40</v>
      </c>
      <c r="C31" s="9"/>
      <c r="D31" s="9">
        <v>2177</v>
      </c>
      <c r="E31" s="9">
        <f t="shared" si="12"/>
        <v>671</v>
      </c>
      <c r="F31" s="10">
        <v>3807</v>
      </c>
      <c r="G31" s="10">
        <f t="shared" si="13"/>
        <v>3806.64</v>
      </c>
      <c r="H31" s="10">
        <f t="shared" si="14"/>
        <v>3136</v>
      </c>
      <c r="I31" s="10">
        <f t="shared" si="15"/>
        <v>671</v>
      </c>
      <c r="J31" s="10">
        <v>671</v>
      </c>
      <c r="K31" s="10">
        <v>1108</v>
      </c>
      <c r="L31" s="10">
        <f>Q31*T9</f>
        <v>95.92913863073383</v>
      </c>
      <c r="M31" s="10">
        <f>Q31*U26</f>
        <v>1108.3961103986228</v>
      </c>
      <c r="N31" s="10"/>
      <c r="O31" s="10"/>
      <c r="P31" s="10">
        <v>959</v>
      </c>
      <c r="Q31" s="12">
        <f t="shared" si="2"/>
        <v>1555</v>
      </c>
      <c r="R31" s="9">
        <v>1555</v>
      </c>
      <c r="S31" s="13">
        <v>0</v>
      </c>
    </row>
    <row r="32" spans="1:19" ht="14.25">
      <c r="A32" s="30" t="s">
        <v>41</v>
      </c>
      <c r="B32" s="6" t="s">
        <v>42</v>
      </c>
      <c r="C32" s="7"/>
      <c r="D32" s="7">
        <f aca="true" t="shared" si="16" ref="D32:I32">SUM(D33:D42)</f>
        <v>19777</v>
      </c>
      <c r="E32" s="7">
        <f t="shared" si="16"/>
        <v>14804.5</v>
      </c>
      <c r="F32" s="8">
        <f t="shared" si="16"/>
        <v>34581.5</v>
      </c>
      <c r="G32" s="8">
        <f t="shared" si="16"/>
        <v>34580.448000000004</v>
      </c>
      <c r="H32" s="8">
        <f t="shared" si="16"/>
        <v>19777</v>
      </c>
      <c r="I32" s="8">
        <f t="shared" si="16"/>
        <v>14804.5</v>
      </c>
      <c r="J32" s="8">
        <v>14804.5</v>
      </c>
      <c r="K32" s="8">
        <f>SUM(K33:K42)</f>
        <v>10069</v>
      </c>
      <c r="L32" s="8">
        <f>SUM(L33:L42)</f>
        <v>851.39423938441</v>
      </c>
      <c r="M32" s="8">
        <f aca="true" t="shared" si="17" ref="M32:S32">SUM(M33:M42)</f>
        <v>10068.941128933082</v>
      </c>
      <c r="N32" s="8"/>
      <c r="O32" s="8"/>
      <c r="P32" s="8">
        <f t="shared" si="17"/>
        <v>0</v>
      </c>
      <c r="Q32" s="11">
        <f t="shared" si="2"/>
        <v>14126</v>
      </c>
      <c r="R32" s="7">
        <f t="shared" si="17"/>
        <v>14126</v>
      </c>
      <c r="S32" s="7">
        <f t="shared" si="17"/>
        <v>0</v>
      </c>
    </row>
    <row r="33" spans="1:19" ht="14.25">
      <c r="A33" s="31"/>
      <c r="B33" s="5" t="s">
        <v>16</v>
      </c>
      <c r="C33" s="9"/>
      <c r="D33" s="9">
        <v>192</v>
      </c>
      <c r="E33" s="9">
        <f aca="true" t="shared" si="18" ref="E33:E42">F33-D33-P33</f>
        <v>143.5</v>
      </c>
      <c r="F33" s="10">
        <v>335.5</v>
      </c>
      <c r="G33" s="10">
        <f aca="true" t="shared" si="19" ref="G33:G42">Q33*2.448</f>
        <v>335.376</v>
      </c>
      <c r="H33" s="10">
        <f aca="true" t="shared" si="20" ref="H33:H42">D33+P33</f>
        <v>192</v>
      </c>
      <c r="I33" s="10">
        <f aca="true" t="shared" si="21" ref="I33:I42">F33-H33</f>
        <v>143.5</v>
      </c>
      <c r="J33" s="10">
        <v>143.5</v>
      </c>
      <c r="K33" s="10">
        <v>98</v>
      </c>
      <c r="L33" s="10">
        <f>Q33*T9</f>
        <v>8.451634721807418</v>
      </c>
      <c r="M33" s="10">
        <f>Q33*U26</f>
        <v>97.65290490328702</v>
      </c>
      <c r="N33" s="10"/>
      <c r="O33" s="10"/>
      <c r="P33" s="10">
        <v>0</v>
      </c>
      <c r="Q33" s="12">
        <f t="shared" si="2"/>
        <v>137</v>
      </c>
      <c r="R33" s="9">
        <v>137</v>
      </c>
      <c r="S33" s="13">
        <v>0</v>
      </c>
    </row>
    <row r="34" spans="1:19" ht="14.25">
      <c r="A34" s="31"/>
      <c r="B34" s="5" t="s">
        <v>43</v>
      </c>
      <c r="C34" s="9"/>
      <c r="D34" s="9">
        <v>2618</v>
      </c>
      <c r="E34" s="9">
        <f t="shared" si="18"/>
        <v>1960</v>
      </c>
      <c r="F34" s="10">
        <v>4578</v>
      </c>
      <c r="G34" s="10">
        <f t="shared" si="19"/>
        <v>4577.76</v>
      </c>
      <c r="H34" s="10">
        <f t="shared" si="20"/>
        <v>2618</v>
      </c>
      <c r="I34" s="10">
        <f t="shared" si="21"/>
        <v>1960</v>
      </c>
      <c r="J34" s="10">
        <v>1960</v>
      </c>
      <c r="K34" s="10">
        <v>1333</v>
      </c>
      <c r="L34" s="10">
        <f>Q34*T9</f>
        <v>115.36172941445162</v>
      </c>
      <c r="M34" s="10">
        <f>Q34*U26</f>
        <v>1332.9265121835526</v>
      </c>
      <c r="N34" s="10"/>
      <c r="O34" s="10"/>
      <c r="P34" s="10">
        <v>0</v>
      </c>
      <c r="Q34" s="12">
        <f t="shared" si="2"/>
        <v>1870</v>
      </c>
      <c r="R34" s="9">
        <v>1870</v>
      </c>
      <c r="S34" s="13">
        <v>0</v>
      </c>
    </row>
    <row r="35" spans="1:19" ht="14.25">
      <c r="A35" s="31"/>
      <c r="B35" s="5" t="s">
        <v>44</v>
      </c>
      <c r="C35" s="9"/>
      <c r="D35" s="9">
        <v>2098</v>
      </c>
      <c r="E35" s="9">
        <f t="shared" si="18"/>
        <v>1569</v>
      </c>
      <c r="F35" s="10">
        <v>3667</v>
      </c>
      <c r="G35" s="10">
        <f t="shared" si="19"/>
        <v>3667.104</v>
      </c>
      <c r="H35" s="10">
        <f t="shared" si="20"/>
        <v>2098</v>
      </c>
      <c r="I35" s="10">
        <f t="shared" si="21"/>
        <v>1569</v>
      </c>
      <c r="J35" s="10">
        <v>1569</v>
      </c>
      <c r="K35" s="10">
        <v>1067</v>
      </c>
      <c r="L35" s="10">
        <f>Q35*T9</f>
        <v>92.4127650603468</v>
      </c>
      <c r="M35" s="10">
        <f>Q35*U26</f>
        <v>1067.766799599445</v>
      </c>
      <c r="N35" s="10"/>
      <c r="O35" s="10"/>
      <c r="P35" s="10">
        <v>0</v>
      </c>
      <c r="Q35" s="12">
        <f t="shared" si="2"/>
        <v>1498</v>
      </c>
      <c r="R35" s="9">
        <v>1498</v>
      </c>
      <c r="S35" s="13">
        <v>0</v>
      </c>
    </row>
    <row r="36" spans="1:19" ht="14.25">
      <c r="A36" s="31"/>
      <c r="B36" s="5" t="s">
        <v>45</v>
      </c>
      <c r="C36" s="9"/>
      <c r="D36" s="9">
        <v>3268</v>
      </c>
      <c r="E36" s="9">
        <f t="shared" si="18"/>
        <v>2446</v>
      </c>
      <c r="F36" s="10">
        <v>5714</v>
      </c>
      <c r="G36" s="10">
        <f t="shared" si="19"/>
        <v>5713.632</v>
      </c>
      <c r="H36" s="10">
        <f t="shared" si="20"/>
        <v>3268</v>
      </c>
      <c r="I36" s="10">
        <f t="shared" si="21"/>
        <v>2446</v>
      </c>
      <c r="J36" s="10">
        <v>2446</v>
      </c>
      <c r="K36" s="10">
        <v>1664</v>
      </c>
      <c r="L36" s="10">
        <f>Q36*T9</f>
        <v>143.98624409268987</v>
      </c>
      <c r="M36" s="10">
        <f>Q36*U26</f>
        <v>1663.6633579873862</v>
      </c>
      <c r="N36" s="10"/>
      <c r="O36" s="10"/>
      <c r="P36" s="10">
        <v>0</v>
      </c>
      <c r="Q36" s="12">
        <f t="shared" si="2"/>
        <v>2334</v>
      </c>
      <c r="R36" s="9">
        <v>2334</v>
      </c>
      <c r="S36" s="13">
        <v>0</v>
      </c>
    </row>
    <row r="37" spans="1:19" ht="14.25">
      <c r="A37" s="31"/>
      <c r="B37" s="5" t="s">
        <v>46</v>
      </c>
      <c r="C37" s="9"/>
      <c r="D37" s="9">
        <v>3676</v>
      </c>
      <c r="E37" s="9">
        <f t="shared" si="18"/>
        <v>2752.5</v>
      </c>
      <c r="F37" s="10">
        <v>6428.5</v>
      </c>
      <c r="G37" s="10">
        <f t="shared" si="19"/>
        <v>6428.448</v>
      </c>
      <c r="H37" s="10">
        <f t="shared" si="20"/>
        <v>3676</v>
      </c>
      <c r="I37" s="10">
        <f t="shared" si="21"/>
        <v>2752.5</v>
      </c>
      <c r="J37" s="10">
        <v>2752.5</v>
      </c>
      <c r="K37" s="10">
        <v>1872</v>
      </c>
      <c r="L37" s="10">
        <f>Q37*T9</f>
        <v>161.99994729537428</v>
      </c>
      <c r="M37" s="10">
        <f>Q37*U26</f>
        <v>1871.7994764673847</v>
      </c>
      <c r="N37" s="10"/>
      <c r="O37" s="10"/>
      <c r="P37" s="10">
        <v>0</v>
      </c>
      <c r="Q37" s="12">
        <f t="shared" si="2"/>
        <v>2626</v>
      </c>
      <c r="R37" s="9">
        <v>2626</v>
      </c>
      <c r="S37" s="13">
        <v>0</v>
      </c>
    </row>
    <row r="38" spans="1:19" ht="14.25">
      <c r="A38" s="31"/>
      <c r="B38" s="5" t="s">
        <v>47</v>
      </c>
      <c r="C38" s="9"/>
      <c r="D38" s="9">
        <v>1308</v>
      </c>
      <c r="E38" s="9">
        <f t="shared" si="18"/>
        <v>978.5</v>
      </c>
      <c r="F38" s="10">
        <v>2286.5</v>
      </c>
      <c r="G38" s="10">
        <f t="shared" si="19"/>
        <v>2286.432</v>
      </c>
      <c r="H38" s="10">
        <f t="shared" si="20"/>
        <v>1308</v>
      </c>
      <c r="I38" s="10">
        <f t="shared" si="21"/>
        <v>978.5</v>
      </c>
      <c r="J38" s="10">
        <v>978.5</v>
      </c>
      <c r="K38" s="10">
        <v>666</v>
      </c>
      <c r="L38" s="10">
        <f>Q38*T9</f>
        <v>57.61917394283305</v>
      </c>
      <c r="M38" s="10">
        <f>Q38*U26</f>
        <v>665.750461165475</v>
      </c>
      <c r="N38" s="10"/>
      <c r="O38" s="10"/>
      <c r="P38" s="10">
        <v>0</v>
      </c>
      <c r="Q38" s="12">
        <f t="shared" si="2"/>
        <v>934</v>
      </c>
      <c r="R38" s="9">
        <v>934</v>
      </c>
      <c r="S38" s="13">
        <v>0</v>
      </c>
    </row>
    <row r="39" spans="1:19" ht="14.25">
      <c r="A39" s="31"/>
      <c r="B39" s="5" t="s">
        <v>48</v>
      </c>
      <c r="C39" s="9"/>
      <c r="D39" s="9">
        <v>1166</v>
      </c>
      <c r="E39" s="9">
        <f t="shared" si="18"/>
        <v>873</v>
      </c>
      <c r="F39" s="10">
        <v>2039</v>
      </c>
      <c r="G39" s="10">
        <f t="shared" si="19"/>
        <v>2039.184</v>
      </c>
      <c r="H39" s="10">
        <f t="shared" si="20"/>
        <v>1166</v>
      </c>
      <c r="I39" s="10">
        <f t="shared" si="21"/>
        <v>873</v>
      </c>
      <c r="J39" s="10">
        <v>873</v>
      </c>
      <c r="K39" s="10">
        <v>594</v>
      </c>
      <c r="L39" s="10">
        <f>Q39*T9</f>
        <v>51.38840673916481</v>
      </c>
      <c r="M39" s="10">
        <f>Q39*U26</f>
        <v>593.7581736090372</v>
      </c>
      <c r="N39" s="10"/>
      <c r="O39" s="10"/>
      <c r="P39" s="10">
        <v>0</v>
      </c>
      <c r="Q39" s="12">
        <f t="shared" si="2"/>
        <v>833</v>
      </c>
      <c r="R39" s="9">
        <v>833</v>
      </c>
      <c r="S39" s="13">
        <v>0</v>
      </c>
    </row>
    <row r="40" spans="1:19" ht="14.25">
      <c r="A40" s="31"/>
      <c r="B40" s="5" t="s">
        <v>49</v>
      </c>
      <c r="C40" s="9"/>
      <c r="D40" s="9">
        <v>1584</v>
      </c>
      <c r="E40" s="9">
        <f t="shared" si="18"/>
        <v>1185</v>
      </c>
      <c r="F40" s="10">
        <v>2769</v>
      </c>
      <c r="G40" s="10">
        <f t="shared" si="19"/>
        <v>2768.688</v>
      </c>
      <c r="H40" s="10">
        <f t="shared" si="20"/>
        <v>1584</v>
      </c>
      <c r="I40" s="10">
        <f t="shared" si="21"/>
        <v>1185</v>
      </c>
      <c r="J40" s="10">
        <v>1185</v>
      </c>
      <c r="K40" s="10">
        <v>806</v>
      </c>
      <c r="L40" s="10">
        <f>K40*T9</f>
        <v>49.722756100560424</v>
      </c>
      <c r="M40" s="10">
        <f>Q40*U26</f>
        <v>806.1710616468439</v>
      </c>
      <c r="N40" s="10"/>
      <c r="O40" s="10"/>
      <c r="P40" s="10">
        <v>0</v>
      </c>
      <c r="Q40" s="12">
        <f t="shared" si="2"/>
        <v>1131</v>
      </c>
      <c r="R40" s="9">
        <v>1131</v>
      </c>
      <c r="S40" s="13">
        <v>0</v>
      </c>
    </row>
    <row r="41" spans="1:19" ht="14.25">
      <c r="A41" s="31"/>
      <c r="B41" s="5" t="s">
        <v>50</v>
      </c>
      <c r="C41" s="9"/>
      <c r="D41" s="9">
        <v>579</v>
      </c>
      <c r="E41" s="9">
        <f t="shared" si="18"/>
        <v>434.5</v>
      </c>
      <c r="F41" s="10">
        <v>1013.5</v>
      </c>
      <c r="G41" s="10">
        <f t="shared" si="19"/>
        <v>1013.472</v>
      </c>
      <c r="H41" s="10">
        <f t="shared" si="20"/>
        <v>579</v>
      </c>
      <c r="I41" s="10">
        <f t="shared" si="21"/>
        <v>434.5</v>
      </c>
      <c r="J41" s="10">
        <v>434.5</v>
      </c>
      <c r="K41" s="10">
        <v>295</v>
      </c>
      <c r="L41" s="10">
        <f>Q41*T9</f>
        <v>25.539976458600517</v>
      </c>
      <c r="M41" s="10">
        <f>Q41*U26</f>
        <v>295.09709948876514</v>
      </c>
      <c r="N41" s="10"/>
      <c r="O41" s="10"/>
      <c r="P41" s="10">
        <v>0</v>
      </c>
      <c r="Q41" s="12">
        <f t="shared" si="2"/>
        <v>414</v>
      </c>
      <c r="R41" s="9">
        <v>414</v>
      </c>
      <c r="S41" s="13">
        <v>0</v>
      </c>
    </row>
    <row r="42" spans="1:19" ht="14.25">
      <c r="A42" s="31"/>
      <c r="B42" s="5" t="s">
        <v>51</v>
      </c>
      <c r="C42" s="9"/>
      <c r="D42" s="9">
        <v>3288</v>
      </c>
      <c r="E42" s="9">
        <f t="shared" si="18"/>
        <v>2462.5</v>
      </c>
      <c r="F42" s="10">
        <v>5750.5</v>
      </c>
      <c r="G42" s="10">
        <f t="shared" si="19"/>
        <v>5750.352</v>
      </c>
      <c r="H42" s="10">
        <f t="shared" si="20"/>
        <v>3288</v>
      </c>
      <c r="I42" s="10">
        <f t="shared" si="21"/>
        <v>2462.5</v>
      </c>
      <c r="J42" s="10">
        <v>2462.5</v>
      </c>
      <c r="K42" s="10">
        <v>1674</v>
      </c>
      <c r="L42" s="10">
        <f>Q42*T9</f>
        <v>144.9116055585812</v>
      </c>
      <c r="M42" s="10">
        <f>Q42*U26</f>
        <v>1674.3552818819066</v>
      </c>
      <c r="N42" s="10"/>
      <c r="O42" s="10"/>
      <c r="P42" s="10">
        <v>0</v>
      </c>
      <c r="Q42" s="12">
        <f t="shared" si="2"/>
        <v>2349</v>
      </c>
      <c r="R42" s="9">
        <v>2349</v>
      </c>
      <c r="S42" s="13">
        <v>0</v>
      </c>
    </row>
    <row r="43" spans="1:19" ht="14.25">
      <c r="A43" s="30" t="s">
        <v>52</v>
      </c>
      <c r="B43" s="6" t="s">
        <v>53</v>
      </c>
      <c r="C43" s="7"/>
      <c r="D43" s="7">
        <f aca="true" t="shared" si="22" ref="D43:I43">SUM(D44:D50)</f>
        <v>11069</v>
      </c>
      <c r="E43" s="7">
        <f t="shared" si="22"/>
        <v>2801</v>
      </c>
      <c r="F43" s="8">
        <f t="shared" si="22"/>
        <v>19355</v>
      </c>
      <c r="G43" s="8">
        <f t="shared" si="22"/>
        <v>19353.888000000003</v>
      </c>
      <c r="H43" s="8">
        <f t="shared" si="22"/>
        <v>16554</v>
      </c>
      <c r="I43" s="8">
        <f t="shared" si="22"/>
        <v>3230.5</v>
      </c>
      <c r="J43" s="8">
        <v>2801</v>
      </c>
      <c r="K43" s="8">
        <f>SUM(K44:K50)</f>
        <v>5363</v>
      </c>
      <c r="L43" s="8">
        <f>SUM(L44:L50)</f>
        <v>34.66131129108766</v>
      </c>
      <c r="M43" s="8">
        <f aca="true" t="shared" si="23" ref="M43:S43">SUM(M44:M50)</f>
        <v>5363.069025491472</v>
      </c>
      <c r="N43" s="8"/>
      <c r="O43" s="8"/>
      <c r="P43" s="8">
        <f t="shared" si="23"/>
        <v>5485</v>
      </c>
      <c r="Q43" s="11">
        <f t="shared" si="2"/>
        <v>7906</v>
      </c>
      <c r="R43" s="7">
        <f t="shared" si="23"/>
        <v>7906</v>
      </c>
      <c r="S43" s="7">
        <f t="shared" si="23"/>
        <v>0</v>
      </c>
    </row>
    <row r="44" spans="1:19" ht="14.25">
      <c r="A44" s="31"/>
      <c r="B44" s="5" t="s">
        <v>16</v>
      </c>
      <c r="C44" s="9"/>
      <c r="D44" s="9">
        <v>678</v>
      </c>
      <c r="E44" s="9">
        <f aca="true" t="shared" si="24" ref="E44:E50">F44-D44-P44</f>
        <v>189.5</v>
      </c>
      <c r="F44" s="10">
        <v>1187.5</v>
      </c>
      <c r="G44" s="10">
        <f aca="true" t="shared" si="25" ref="G44:G50">Q44*2.448</f>
        <v>1187.28</v>
      </c>
      <c r="H44" s="10">
        <f aca="true" t="shared" si="26" ref="H44:H50">D44+P44</f>
        <v>998</v>
      </c>
      <c r="I44" s="10">
        <f>F44-H44</f>
        <v>189.5</v>
      </c>
      <c r="J44" s="10">
        <v>189.5</v>
      </c>
      <c r="K44" s="10">
        <f>346</f>
        <v>346</v>
      </c>
      <c r="L44" s="10">
        <f>Q44*T9</f>
        <v>29.92002073048611</v>
      </c>
      <c r="M44" s="10">
        <f>Q44*U26</f>
        <v>345.70553925616207</v>
      </c>
      <c r="N44" s="10"/>
      <c r="O44" s="10"/>
      <c r="P44" s="10">
        <v>320</v>
      </c>
      <c r="Q44" s="12">
        <f t="shared" si="2"/>
        <v>485</v>
      </c>
      <c r="R44" s="9">
        <v>485</v>
      </c>
      <c r="S44" s="13">
        <v>0</v>
      </c>
    </row>
    <row r="45" spans="1:19" ht="14.25">
      <c r="A45" s="31"/>
      <c r="B45" s="5" t="s">
        <v>54</v>
      </c>
      <c r="C45" s="9"/>
      <c r="D45" s="9">
        <v>3762</v>
      </c>
      <c r="E45" s="9">
        <f t="shared" si="24"/>
        <v>44</v>
      </c>
      <c r="F45" s="10">
        <v>6578</v>
      </c>
      <c r="G45" s="10">
        <f t="shared" si="25"/>
        <v>6577.776</v>
      </c>
      <c r="H45" s="10">
        <f t="shared" si="26"/>
        <v>6534</v>
      </c>
      <c r="I45" s="10">
        <f>F45-H45</f>
        <v>44</v>
      </c>
      <c r="J45" s="10">
        <v>44</v>
      </c>
      <c r="K45" s="10">
        <v>1915</v>
      </c>
      <c r="L45" s="10">
        <f>T9*Q45</f>
        <v>165.76308392333235</v>
      </c>
      <c r="M45" s="10">
        <f>Q45*U26</f>
        <v>1915.279966971768</v>
      </c>
      <c r="N45" s="10"/>
      <c r="O45" s="10"/>
      <c r="P45" s="10">
        <v>2772</v>
      </c>
      <c r="Q45" s="12">
        <f t="shared" si="2"/>
        <v>2687</v>
      </c>
      <c r="R45" s="9">
        <v>2687</v>
      </c>
      <c r="S45" s="13">
        <v>0</v>
      </c>
    </row>
    <row r="46" spans="1:19" ht="14.25">
      <c r="A46" s="31"/>
      <c r="B46" s="5" t="s">
        <v>55</v>
      </c>
      <c r="C46" s="9"/>
      <c r="D46" s="9">
        <v>2603</v>
      </c>
      <c r="E46" s="9">
        <f t="shared" si="24"/>
        <v>1211</v>
      </c>
      <c r="F46" s="10">
        <v>4551</v>
      </c>
      <c r="G46" s="10">
        <f t="shared" si="25"/>
        <v>4550.832</v>
      </c>
      <c r="H46" s="10">
        <f t="shared" si="26"/>
        <v>3340</v>
      </c>
      <c r="I46" s="10">
        <f>F46-H46</f>
        <v>1211</v>
      </c>
      <c r="J46" s="10">
        <v>1211</v>
      </c>
      <c r="K46" s="10">
        <v>1325</v>
      </c>
      <c r="L46" s="10">
        <f>Q46*T9</f>
        <v>114.6831310061313</v>
      </c>
      <c r="M46" s="10">
        <f>Q46*U26</f>
        <v>1325.0857679942378</v>
      </c>
      <c r="N46" s="10"/>
      <c r="O46" s="10"/>
      <c r="P46" s="10">
        <v>737</v>
      </c>
      <c r="Q46" s="12">
        <f t="shared" si="2"/>
        <v>1859</v>
      </c>
      <c r="R46" s="9">
        <v>1859</v>
      </c>
      <c r="S46" s="13">
        <v>0</v>
      </c>
    </row>
    <row r="47" spans="1:19" ht="14.25">
      <c r="A47" s="31"/>
      <c r="B47" s="5" t="s">
        <v>56</v>
      </c>
      <c r="C47" s="9"/>
      <c r="D47" s="9">
        <v>1530</v>
      </c>
      <c r="E47" s="9">
        <f t="shared" si="24"/>
        <v>868</v>
      </c>
      <c r="F47" s="10">
        <v>2676</v>
      </c>
      <c r="G47" s="10">
        <f t="shared" si="25"/>
        <v>2675.6639999999998</v>
      </c>
      <c r="H47" s="10">
        <f t="shared" si="26"/>
        <v>1808</v>
      </c>
      <c r="I47" s="10">
        <f>F47-H47</f>
        <v>868</v>
      </c>
      <c r="J47" s="10">
        <v>868</v>
      </c>
      <c r="K47" s="10">
        <v>779</v>
      </c>
      <c r="L47" s="10">
        <f>Q47*T9</f>
        <v>67.42800548128108</v>
      </c>
      <c r="M47" s="10">
        <f>Q47*U26</f>
        <v>779.0848544473921</v>
      </c>
      <c r="N47" s="10"/>
      <c r="O47" s="10"/>
      <c r="P47" s="10">
        <v>278</v>
      </c>
      <c r="Q47" s="12">
        <f t="shared" si="2"/>
        <v>1093</v>
      </c>
      <c r="R47" s="9">
        <v>1093</v>
      </c>
      <c r="S47" s="13">
        <v>0</v>
      </c>
    </row>
    <row r="48" spans="1:19" ht="14.25">
      <c r="A48" s="31"/>
      <c r="B48" s="5" t="s">
        <v>57</v>
      </c>
      <c r="C48" s="9"/>
      <c r="D48" s="9">
        <v>1960</v>
      </c>
      <c r="E48" s="9">
        <f t="shared" si="24"/>
        <v>918</v>
      </c>
      <c r="F48" s="10">
        <v>3427</v>
      </c>
      <c r="G48" s="10">
        <f t="shared" si="25"/>
        <v>3427.2</v>
      </c>
      <c r="H48" s="10">
        <f t="shared" si="26"/>
        <v>2509</v>
      </c>
      <c r="I48" s="10">
        <f>F48-H48</f>
        <v>918</v>
      </c>
      <c r="J48" s="10">
        <v>918</v>
      </c>
      <c r="K48" s="10">
        <v>998</v>
      </c>
      <c r="L48" s="10">
        <f>Q48*T9</f>
        <v>86.36707014985681</v>
      </c>
      <c r="M48" s="10">
        <f>Q48*U26</f>
        <v>997.9128968219111</v>
      </c>
      <c r="N48" s="10"/>
      <c r="O48" s="10"/>
      <c r="P48" s="10">
        <v>549</v>
      </c>
      <c r="Q48" s="12">
        <f t="shared" si="2"/>
        <v>1400</v>
      </c>
      <c r="R48" s="9">
        <v>1400</v>
      </c>
      <c r="S48" s="13">
        <v>0</v>
      </c>
    </row>
    <row r="49" spans="1:19" ht="14.25">
      <c r="A49" s="31"/>
      <c r="B49" s="5" t="s">
        <v>58</v>
      </c>
      <c r="C49" s="9"/>
      <c r="D49" s="9">
        <v>464</v>
      </c>
      <c r="E49" s="9">
        <f t="shared" si="24"/>
        <v>-42.5</v>
      </c>
      <c r="F49" s="10">
        <v>810.5</v>
      </c>
      <c r="G49" s="10">
        <f t="shared" si="25"/>
        <v>810.288</v>
      </c>
      <c r="H49" s="10">
        <f t="shared" si="26"/>
        <v>853</v>
      </c>
      <c r="I49" s="10">
        <v>0</v>
      </c>
      <c r="J49" s="10">
        <v>-42.5</v>
      </c>
      <c r="K49" s="10">
        <v>0</v>
      </c>
      <c r="L49" s="10">
        <v>-42.5</v>
      </c>
      <c r="M49" s="10">
        <v>0</v>
      </c>
      <c r="N49" s="10">
        <v>-42.5</v>
      </c>
      <c r="O49" s="10"/>
      <c r="P49" s="10">
        <v>389</v>
      </c>
      <c r="Q49" s="12">
        <f t="shared" si="2"/>
        <v>331</v>
      </c>
      <c r="R49" s="9">
        <v>331</v>
      </c>
      <c r="S49" s="13">
        <v>0</v>
      </c>
    </row>
    <row r="50" spans="1:19" ht="14.25">
      <c r="A50" s="31"/>
      <c r="B50" s="5" t="s">
        <v>59</v>
      </c>
      <c r="C50" s="9"/>
      <c r="D50" s="9">
        <v>72</v>
      </c>
      <c r="E50" s="9">
        <f t="shared" si="24"/>
        <v>-387</v>
      </c>
      <c r="F50" s="10">
        <v>125</v>
      </c>
      <c r="G50" s="10">
        <f t="shared" si="25"/>
        <v>124.848</v>
      </c>
      <c r="H50" s="10">
        <f t="shared" si="26"/>
        <v>512</v>
      </c>
      <c r="I50" s="10">
        <v>0</v>
      </c>
      <c r="J50" s="10">
        <v>-387</v>
      </c>
      <c r="K50" s="10">
        <v>0</v>
      </c>
      <c r="L50" s="10">
        <v>-387</v>
      </c>
      <c r="M50" s="10">
        <v>0</v>
      </c>
      <c r="N50" s="10">
        <v>-387</v>
      </c>
      <c r="O50" s="10"/>
      <c r="P50" s="10">
        <v>440</v>
      </c>
      <c r="Q50" s="12">
        <f t="shared" si="2"/>
        <v>51</v>
      </c>
      <c r="R50" s="9">
        <v>51</v>
      </c>
      <c r="S50" s="13">
        <v>0</v>
      </c>
    </row>
    <row r="51" spans="1:19" ht="14.25">
      <c r="A51" s="30" t="s">
        <v>60</v>
      </c>
      <c r="B51" s="6" t="s">
        <v>61</v>
      </c>
      <c r="C51" s="7"/>
      <c r="D51" s="7">
        <f aca="true" t="shared" si="27" ref="D51:I51">SUM(D52:D59)</f>
        <v>14135</v>
      </c>
      <c r="E51" s="7">
        <f t="shared" si="27"/>
        <v>14485.5</v>
      </c>
      <c r="F51" s="8">
        <f t="shared" si="27"/>
        <v>33384.5</v>
      </c>
      <c r="G51" s="8">
        <f t="shared" si="27"/>
        <v>33383.376000000004</v>
      </c>
      <c r="H51" s="8">
        <f t="shared" si="27"/>
        <v>18899</v>
      </c>
      <c r="I51" s="8">
        <f t="shared" si="27"/>
        <v>14769.5</v>
      </c>
      <c r="J51" s="8">
        <v>14485.5</v>
      </c>
      <c r="K51" s="8">
        <f>SUM(K52:K59)</f>
        <v>9297</v>
      </c>
      <c r="L51" s="8">
        <f>SUM(L52:L59)</f>
        <v>520.6326399747018</v>
      </c>
      <c r="M51" s="8">
        <f aca="true" t="shared" si="28" ref="M51:S51">SUM(M52:M59)</f>
        <v>9296.984223748705</v>
      </c>
      <c r="N51" s="8"/>
      <c r="O51" s="8">
        <f>O57</f>
        <v>4189</v>
      </c>
      <c r="P51" s="8">
        <f t="shared" si="28"/>
        <v>4764</v>
      </c>
      <c r="Q51" s="11">
        <f t="shared" si="2"/>
        <v>13637</v>
      </c>
      <c r="R51" s="7">
        <f t="shared" si="28"/>
        <v>10096</v>
      </c>
      <c r="S51" s="7">
        <f t="shared" si="28"/>
        <v>3541</v>
      </c>
    </row>
    <row r="52" spans="1:19" ht="14.25">
      <c r="A52" s="31"/>
      <c r="B52" s="5" t="s">
        <v>16</v>
      </c>
      <c r="C52" s="9"/>
      <c r="D52" s="9">
        <v>832</v>
      </c>
      <c r="E52" s="9">
        <f aca="true" t="shared" si="29" ref="E52:E59">F52-D52-P52</f>
        <v>-284</v>
      </c>
      <c r="F52" s="10">
        <v>1454</v>
      </c>
      <c r="G52" s="10">
        <f aca="true" t="shared" si="30" ref="G52:G59">Q52*2.448</f>
        <v>1454.112</v>
      </c>
      <c r="H52" s="10">
        <f aca="true" t="shared" si="31" ref="H52:H59">D52+P52</f>
        <v>1738</v>
      </c>
      <c r="I52" s="10">
        <v>0</v>
      </c>
      <c r="J52" s="10">
        <v>-284</v>
      </c>
      <c r="K52" s="10">
        <v>0</v>
      </c>
      <c r="L52" s="10">
        <v>-284</v>
      </c>
      <c r="M52" s="10">
        <v>0</v>
      </c>
      <c r="N52" s="10">
        <v>-284</v>
      </c>
      <c r="O52" s="10"/>
      <c r="P52" s="10">
        <v>906</v>
      </c>
      <c r="Q52" s="12">
        <f t="shared" si="2"/>
        <v>594</v>
      </c>
      <c r="R52" s="9">
        <v>594</v>
      </c>
      <c r="S52" s="13">
        <v>0</v>
      </c>
    </row>
    <row r="53" spans="1:19" ht="14.25">
      <c r="A53" s="31"/>
      <c r="B53" s="5" t="s">
        <v>62</v>
      </c>
      <c r="C53" s="9"/>
      <c r="D53" s="9">
        <v>2374</v>
      </c>
      <c r="E53" s="9">
        <f t="shared" si="29"/>
        <v>1557</v>
      </c>
      <c r="F53" s="10">
        <v>4152</v>
      </c>
      <c r="G53" s="10">
        <f t="shared" si="30"/>
        <v>4151.808</v>
      </c>
      <c r="H53" s="10">
        <f t="shared" si="31"/>
        <v>2595</v>
      </c>
      <c r="I53" s="10">
        <f aca="true" t="shared" si="32" ref="I53:I59">F53-H53</f>
        <v>1557</v>
      </c>
      <c r="J53" s="10">
        <v>1557</v>
      </c>
      <c r="K53" s="10">
        <v>1209</v>
      </c>
      <c r="L53" s="10">
        <f>Q53*T9</f>
        <v>104.62753641011227</v>
      </c>
      <c r="M53" s="10">
        <f>Q53*U26</f>
        <v>1208.9001950071151</v>
      </c>
      <c r="N53" s="10"/>
      <c r="O53" s="10"/>
      <c r="P53" s="10">
        <v>221</v>
      </c>
      <c r="Q53" s="12">
        <f t="shared" si="2"/>
        <v>1696</v>
      </c>
      <c r="R53" s="9">
        <v>1696</v>
      </c>
      <c r="S53" s="13">
        <v>0</v>
      </c>
    </row>
    <row r="54" spans="1:19" ht="14.25">
      <c r="A54" s="31"/>
      <c r="B54" s="5" t="s">
        <v>63</v>
      </c>
      <c r="C54" s="9"/>
      <c r="D54" s="9">
        <v>2814</v>
      </c>
      <c r="E54" s="9">
        <f t="shared" si="29"/>
        <v>1675.5</v>
      </c>
      <c r="F54" s="10">
        <v>4920.5</v>
      </c>
      <c r="G54" s="10">
        <f t="shared" si="30"/>
        <v>4920.48</v>
      </c>
      <c r="H54" s="10">
        <f t="shared" si="31"/>
        <v>3245</v>
      </c>
      <c r="I54" s="10">
        <f t="shared" si="32"/>
        <v>1675.5</v>
      </c>
      <c r="J54" s="10">
        <v>1675.5</v>
      </c>
      <c r="K54" s="10">
        <v>1433</v>
      </c>
      <c r="L54" s="10">
        <f>Q54*T9</f>
        <v>123.99843642943729</v>
      </c>
      <c r="M54" s="10">
        <f>Q54*U26</f>
        <v>1432.717801865744</v>
      </c>
      <c r="N54" s="10"/>
      <c r="O54" s="10"/>
      <c r="P54" s="10">
        <v>431</v>
      </c>
      <c r="Q54" s="12">
        <f t="shared" si="2"/>
        <v>2010</v>
      </c>
      <c r="R54" s="9">
        <v>2010</v>
      </c>
      <c r="S54" s="13">
        <v>0</v>
      </c>
    </row>
    <row r="55" spans="1:19" ht="14.25">
      <c r="A55" s="31"/>
      <c r="B55" s="5" t="s">
        <v>64</v>
      </c>
      <c r="C55" s="9"/>
      <c r="D55" s="9">
        <v>1256</v>
      </c>
      <c r="E55" s="9">
        <f t="shared" si="29"/>
        <v>456</v>
      </c>
      <c r="F55" s="10">
        <v>2196</v>
      </c>
      <c r="G55" s="10">
        <f t="shared" si="30"/>
        <v>2195.8559999999998</v>
      </c>
      <c r="H55" s="10">
        <f t="shared" si="31"/>
        <v>1740</v>
      </c>
      <c r="I55" s="10">
        <f t="shared" si="32"/>
        <v>456</v>
      </c>
      <c r="J55" s="10">
        <v>456</v>
      </c>
      <c r="K55" s="10">
        <v>639</v>
      </c>
      <c r="L55" s="10">
        <f>Q55*T9</f>
        <v>55.33661566030112</v>
      </c>
      <c r="M55" s="10">
        <f>Q55*U26</f>
        <v>639.3770488923245</v>
      </c>
      <c r="N55" s="10"/>
      <c r="O55" s="10"/>
      <c r="P55" s="10">
        <v>484</v>
      </c>
      <c r="Q55" s="12">
        <f t="shared" si="2"/>
        <v>897</v>
      </c>
      <c r="R55" s="9">
        <v>897</v>
      </c>
      <c r="S55" s="13">
        <v>0</v>
      </c>
    </row>
    <row r="56" spans="1:19" ht="15.75">
      <c r="A56" s="31"/>
      <c r="B56" s="5" t="s">
        <v>65</v>
      </c>
      <c r="C56" s="9"/>
      <c r="D56" s="9">
        <v>831</v>
      </c>
      <c r="E56" s="9">
        <f t="shared" si="29"/>
        <v>270</v>
      </c>
      <c r="F56" s="10">
        <v>1452</v>
      </c>
      <c r="G56" s="10">
        <f t="shared" si="30"/>
        <v>1451.664</v>
      </c>
      <c r="H56" s="10">
        <f t="shared" si="31"/>
        <v>1182</v>
      </c>
      <c r="I56" s="10">
        <f t="shared" si="32"/>
        <v>270</v>
      </c>
      <c r="J56" s="10">
        <v>270</v>
      </c>
      <c r="K56" s="10">
        <v>423</v>
      </c>
      <c r="L56" s="10">
        <f>Q56*T9</f>
        <v>36.58262328490364</v>
      </c>
      <c r="M56" s="10">
        <f>Q56*U26</f>
        <v>422.6873912967095</v>
      </c>
      <c r="N56" s="10"/>
      <c r="O56" s="10"/>
      <c r="P56" s="10">
        <v>351</v>
      </c>
      <c r="Q56" s="12">
        <f t="shared" si="2"/>
        <v>593</v>
      </c>
      <c r="R56" s="9">
        <v>593</v>
      </c>
      <c r="S56" s="13">
        <v>0</v>
      </c>
    </row>
    <row r="57" spans="1:19" ht="14.25">
      <c r="A57" s="31"/>
      <c r="B57" s="5" t="s">
        <v>66</v>
      </c>
      <c r="C57" s="9"/>
      <c r="D57" s="9">
        <v>3337</v>
      </c>
      <c r="E57" s="9">
        <f t="shared" si="29"/>
        <v>9572.5</v>
      </c>
      <c r="F57" s="10">
        <v>14504.5</v>
      </c>
      <c r="G57" s="10">
        <f t="shared" si="30"/>
        <v>14504.4</v>
      </c>
      <c r="H57" s="10">
        <f t="shared" si="31"/>
        <v>4932</v>
      </c>
      <c r="I57" s="10">
        <f t="shared" si="32"/>
        <v>9572.5</v>
      </c>
      <c r="J57" s="10">
        <v>9572.5</v>
      </c>
      <c r="K57" s="10">
        <v>4223</v>
      </c>
      <c r="L57" s="10">
        <f>Q57*T9</f>
        <v>365.5177790270726</v>
      </c>
      <c r="M57" s="10">
        <f>Q57*U26</f>
        <v>4223.309938335588</v>
      </c>
      <c r="N57" s="10"/>
      <c r="O57" s="10">
        <v>4189</v>
      </c>
      <c r="P57" s="10">
        <v>1595</v>
      </c>
      <c r="Q57" s="12">
        <f t="shared" si="2"/>
        <v>5925</v>
      </c>
      <c r="R57" s="9">
        <v>2384</v>
      </c>
      <c r="S57" s="13">
        <v>3541</v>
      </c>
    </row>
    <row r="58" spans="1:19" ht="14.25">
      <c r="A58" s="31"/>
      <c r="B58" s="5" t="s">
        <v>67</v>
      </c>
      <c r="C58" s="9"/>
      <c r="D58" s="9">
        <v>2136</v>
      </c>
      <c r="E58" s="9">
        <f t="shared" si="29"/>
        <v>862</v>
      </c>
      <c r="F58" s="10">
        <v>3736</v>
      </c>
      <c r="G58" s="10">
        <f t="shared" si="30"/>
        <v>3735.648</v>
      </c>
      <c r="H58" s="10">
        <f t="shared" si="31"/>
        <v>2874</v>
      </c>
      <c r="I58" s="10">
        <f t="shared" si="32"/>
        <v>862</v>
      </c>
      <c r="J58" s="10">
        <v>862</v>
      </c>
      <c r="K58" s="10">
        <v>1088</v>
      </c>
      <c r="L58" s="10">
        <f>Q58*T9</f>
        <v>94.14010646334394</v>
      </c>
      <c r="M58" s="10">
        <f>Q58*U26</f>
        <v>1087.725057535883</v>
      </c>
      <c r="N58" s="10"/>
      <c r="O58" s="10"/>
      <c r="P58" s="10">
        <v>738</v>
      </c>
      <c r="Q58" s="12">
        <f t="shared" si="2"/>
        <v>1526</v>
      </c>
      <c r="R58" s="9">
        <v>1526</v>
      </c>
      <c r="S58" s="13">
        <v>0</v>
      </c>
    </row>
    <row r="59" spans="1:19" ht="14.25">
      <c r="A59" s="31"/>
      <c r="B59" s="5" t="s">
        <v>68</v>
      </c>
      <c r="C59" s="9"/>
      <c r="D59" s="9">
        <v>555</v>
      </c>
      <c r="E59" s="9">
        <f t="shared" si="29"/>
        <v>376.5</v>
      </c>
      <c r="F59" s="10">
        <v>969.5</v>
      </c>
      <c r="G59" s="10">
        <f t="shared" si="30"/>
        <v>969.408</v>
      </c>
      <c r="H59" s="10">
        <f t="shared" si="31"/>
        <v>593</v>
      </c>
      <c r="I59" s="10">
        <f t="shared" si="32"/>
        <v>376.5</v>
      </c>
      <c r="J59" s="10">
        <v>376.5</v>
      </c>
      <c r="K59" s="10">
        <v>282</v>
      </c>
      <c r="L59" s="10">
        <f>Q59*T9</f>
        <v>24.42954269953093</v>
      </c>
      <c r="M59" s="10">
        <f>Q59*U26</f>
        <v>282.2667908153406</v>
      </c>
      <c r="N59" s="10"/>
      <c r="O59" s="10"/>
      <c r="P59" s="10">
        <v>38</v>
      </c>
      <c r="Q59" s="12">
        <f t="shared" si="2"/>
        <v>396</v>
      </c>
      <c r="R59" s="9">
        <v>396</v>
      </c>
      <c r="S59" s="13">
        <v>0</v>
      </c>
    </row>
    <row r="60" spans="1:19" ht="14.25">
      <c r="A60" s="30" t="s">
        <v>69</v>
      </c>
      <c r="B60" s="6" t="s">
        <v>70</v>
      </c>
      <c r="C60" s="7"/>
      <c r="D60" s="7">
        <f aca="true" t="shared" si="33" ref="D60:I60">SUM(D61:D63)</f>
        <v>7422</v>
      </c>
      <c r="E60" s="7">
        <f t="shared" si="33"/>
        <v>-152</v>
      </c>
      <c r="F60" s="8">
        <f t="shared" si="33"/>
        <v>12977</v>
      </c>
      <c r="G60" s="8">
        <f t="shared" si="33"/>
        <v>12976.847999999998</v>
      </c>
      <c r="H60" s="8">
        <f t="shared" si="33"/>
        <v>13129</v>
      </c>
      <c r="I60" s="8">
        <f t="shared" si="33"/>
        <v>741</v>
      </c>
      <c r="J60" s="8">
        <v>-152</v>
      </c>
      <c r="K60" s="8">
        <f>SUM(K61:K63)</f>
        <v>1382</v>
      </c>
      <c r="L60" s="8">
        <f>SUM(L61:L63)</f>
        <v>-773.3816078424484</v>
      </c>
      <c r="M60" s="8">
        <f aca="true" t="shared" si="34" ref="M60:S60">SUM(M61:M63)</f>
        <v>1382.109362098347</v>
      </c>
      <c r="N60" s="8"/>
      <c r="O60" s="8"/>
      <c r="P60" s="8">
        <f t="shared" si="34"/>
        <v>5707</v>
      </c>
      <c r="Q60" s="11">
        <f t="shared" si="2"/>
        <v>5301</v>
      </c>
      <c r="R60" s="7">
        <f t="shared" si="34"/>
        <v>5301</v>
      </c>
      <c r="S60" s="7">
        <f t="shared" si="34"/>
        <v>0</v>
      </c>
    </row>
    <row r="61" spans="1:19" ht="14.25">
      <c r="A61" s="31"/>
      <c r="B61" s="5" t="s">
        <v>16</v>
      </c>
      <c r="C61" s="9"/>
      <c r="D61" s="9">
        <v>1194</v>
      </c>
      <c r="E61" s="9">
        <f>F61-D61-P61</f>
        <v>-478</v>
      </c>
      <c r="F61" s="10">
        <v>2088</v>
      </c>
      <c r="G61" s="10">
        <f>Q61*2.448</f>
        <v>2088.144</v>
      </c>
      <c r="H61" s="10">
        <f>D61+P61</f>
        <v>2566</v>
      </c>
      <c r="I61" s="10">
        <v>0</v>
      </c>
      <c r="J61" s="10">
        <v>-478</v>
      </c>
      <c r="K61" s="10">
        <v>0</v>
      </c>
      <c r="L61" s="10">
        <v>-478</v>
      </c>
      <c r="M61" s="10">
        <v>0</v>
      </c>
      <c r="N61" s="10">
        <v>-478</v>
      </c>
      <c r="O61" s="10"/>
      <c r="P61" s="10">
        <v>1372</v>
      </c>
      <c r="Q61" s="12">
        <f t="shared" si="2"/>
        <v>853</v>
      </c>
      <c r="R61" s="9">
        <v>853</v>
      </c>
      <c r="S61" s="13">
        <v>0</v>
      </c>
    </row>
    <row r="62" spans="1:19" ht="14.25">
      <c r="A62" s="31"/>
      <c r="B62" s="5" t="s">
        <v>71</v>
      </c>
      <c r="C62" s="9"/>
      <c r="D62" s="9">
        <v>2715</v>
      </c>
      <c r="E62" s="9">
        <f>F62-D62-P62</f>
        <v>741</v>
      </c>
      <c r="F62" s="10">
        <v>4747</v>
      </c>
      <c r="G62" s="10">
        <f>Q62*2.448</f>
        <v>4746.672</v>
      </c>
      <c r="H62" s="10">
        <f>D62+P62</f>
        <v>4006</v>
      </c>
      <c r="I62" s="10">
        <f aca="true" t="shared" si="35" ref="I62:I68">F62-H62</f>
        <v>741</v>
      </c>
      <c r="J62" s="10">
        <v>741</v>
      </c>
      <c r="K62" s="10">
        <v>1382</v>
      </c>
      <c r="L62" s="10">
        <f>Q62*T9</f>
        <v>119.6183921575517</v>
      </c>
      <c r="M62" s="10">
        <f>Q62*U26</f>
        <v>1382.109362098347</v>
      </c>
      <c r="N62" s="10"/>
      <c r="O62" s="10"/>
      <c r="P62" s="10">
        <v>1291</v>
      </c>
      <c r="Q62" s="12">
        <f t="shared" si="2"/>
        <v>1939</v>
      </c>
      <c r="R62" s="9">
        <v>1939</v>
      </c>
      <c r="S62" s="13">
        <v>0</v>
      </c>
    </row>
    <row r="63" spans="1:19" ht="14.25">
      <c r="A63" s="31"/>
      <c r="B63" s="5" t="s">
        <v>72</v>
      </c>
      <c r="C63" s="9"/>
      <c r="D63" s="9">
        <v>3513</v>
      </c>
      <c r="E63" s="9">
        <f>F63-D63-P63</f>
        <v>-415</v>
      </c>
      <c r="F63" s="10">
        <v>6142</v>
      </c>
      <c r="G63" s="10">
        <f>Q63*2.448</f>
        <v>6142.032</v>
      </c>
      <c r="H63" s="10">
        <f>D63+P63</f>
        <v>6557</v>
      </c>
      <c r="I63" s="10">
        <v>0</v>
      </c>
      <c r="J63" s="10">
        <v>-415</v>
      </c>
      <c r="K63" s="10">
        <v>0</v>
      </c>
      <c r="L63" s="10">
        <v>-415</v>
      </c>
      <c r="M63" s="10">
        <v>0</v>
      </c>
      <c r="N63" s="10">
        <v>-415</v>
      </c>
      <c r="O63" s="10"/>
      <c r="P63" s="10">
        <v>3044</v>
      </c>
      <c r="Q63" s="12">
        <f t="shared" si="2"/>
        <v>2509</v>
      </c>
      <c r="R63" s="9">
        <v>2509</v>
      </c>
      <c r="S63" s="13">
        <v>0</v>
      </c>
    </row>
    <row r="64" spans="1:19" ht="14.25">
      <c r="A64" s="30" t="s">
        <v>73</v>
      </c>
      <c r="B64" s="6" t="s">
        <v>74</v>
      </c>
      <c r="C64" s="7"/>
      <c r="D64" s="7">
        <f aca="true" t="shared" si="36" ref="D64:I64">SUM(D65:D69)</f>
        <v>11221</v>
      </c>
      <c r="E64" s="7">
        <f t="shared" si="36"/>
        <v>1064.5</v>
      </c>
      <c r="F64" s="8">
        <f t="shared" si="36"/>
        <v>19621.5</v>
      </c>
      <c r="G64" s="8">
        <f t="shared" si="36"/>
        <v>19620.72</v>
      </c>
      <c r="H64" s="8">
        <f t="shared" si="36"/>
        <v>18557</v>
      </c>
      <c r="I64" s="8">
        <f t="shared" si="36"/>
        <v>2651.5</v>
      </c>
      <c r="J64" s="8">
        <v>1064.5</v>
      </c>
      <c r="K64" s="8">
        <f>SUM(K65:K69)</f>
        <v>3823.5</v>
      </c>
      <c r="L64" s="8">
        <f>SUM(L65:L69)</f>
        <v>-1256.0907397972628</v>
      </c>
      <c r="M64" s="8">
        <f aca="true" t="shared" si="37" ref="M64:S64">SUM(M65:M69)</f>
        <v>3823.431984680522</v>
      </c>
      <c r="N64" s="8"/>
      <c r="O64" s="8"/>
      <c r="P64" s="8">
        <f t="shared" si="37"/>
        <v>7336</v>
      </c>
      <c r="Q64" s="11">
        <f t="shared" si="2"/>
        <v>8015</v>
      </c>
      <c r="R64" s="7">
        <f t="shared" si="37"/>
        <v>8015</v>
      </c>
      <c r="S64" s="7">
        <f t="shared" si="37"/>
        <v>0</v>
      </c>
    </row>
    <row r="65" spans="1:19" ht="14.25">
      <c r="A65" s="31"/>
      <c r="B65" s="5" t="s">
        <v>16</v>
      </c>
      <c r="C65" s="9"/>
      <c r="D65" s="9">
        <v>3086</v>
      </c>
      <c r="E65" s="9">
        <f>F65-D65-P65</f>
        <v>909</v>
      </c>
      <c r="F65" s="10">
        <v>5398</v>
      </c>
      <c r="G65" s="10">
        <f>Q65*2.448</f>
        <v>5397.84</v>
      </c>
      <c r="H65" s="10">
        <f>D65+P65</f>
        <v>4489</v>
      </c>
      <c r="I65" s="10">
        <f t="shared" si="35"/>
        <v>909</v>
      </c>
      <c r="J65" s="10">
        <v>909</v>
      </c>
      <c r="K65" s="10">
        <v>1572</v>
      </c>
      <c r="L65" s="10">
        <f>Q65*T9</f>
        <v>136.0281354860245</v>
      </c>
      <c r="M65" s="10">
        <f>Q65*U26</f>
        <v>1571.71281249451</v>
      </c>
      <c r="N65" s="10"/>
      <c r="O65" s="10"/>
      <c r="P65" s="10">
        <v>1403</v>
      </c>
      <c r="Q65" s="12">
        <f t="shared" si="2"/>
        <v>2205</v>
      </c>
      <c r="R65" s="9">
        <v>2205</v>
      </c>
      <c r="S65" s="13">
        <v>0</v>
      </c>
    </row>
    <row r="66" spans="1:19" ht="14.25">
      <c r="A66" s="31"/>
      <c r="B66" s="5" t="s">
        <v>75</v>
      </c>
      <c r="C66" s="9"/>
      <c r="D66" s="9">
        <v>1857</v>
      </c>
      <c r="E66" s="9">
        <f>F66-D66-P66</f>
        <v>1077</v>
      </c>
      <c r="F66" s="10">
        <v>3246</v>
      </c>
      <c r="G66" s="10">
        <f>Q66*2.448</f>
        <v>3246.048</v>
      </c>
      <c r="H66" s="10">
        <f>D66+P66</f>
        <v>2169</v>
      </c>
      <c r="I66" s="10">
        <f t="shared" si="35"/>
        <v>1077</v>
      </c>
      <c r="J66" s="10">
        <v>1077</v>
      </c>
      <c r="K66" s="10">
        <v>945</v>
      </c>
      <c r="L66" s="10">
        <f>Q66*T9</f>
        <v>81.80195358479295</v>
      </c>
      <c r="M66" s="10">
        <f>Q66*U26</f>
        <v>945.1660722756101</v>
      </c>
      <c r="N66" s="10"/>
      <c r="O66" s="10"/>
      <c r="P66" s="10">
        <v>312</v>
      </c>
      <c r="Q66" s="12">
        <f t="shared" si="2"/>
        <v>1326</v>
      </c>
      <c r="R66" s="9">
        <v>1326</v>
      </c>
      <c r="S66" s="13">
        <v>0</v>
      </c>
    </row>
    <row r="67" spans="1:19" ht="14.25">
      <c r="A67" s="31"/>
      <c r="B67" s="5" t="s">
        <v>76</v>
      </c>
      <c r="C67" s="9"/>
      <c r="D67" s="9">
        <v>1234</v>
      </c>
      <c r="E67" s="9">
        <f>F67-D67-P67</f>
        <v>276</v>
      </c>
      <c r="F67" s="10">
        <v>2157</v>
      </c>
      <c r="G67" s="10">
        <f>Q67*2.448</f>
        <v>2156.688</v>
      </c>
      <c r="H67" s="10">
        <f>D67+P67</f>
        <v>1881</v>
      </c>
      <c r="I67" s="10">
        <f t="shared" si="35"/>
        <v>276</v>
      </c>
      <c r="J67" s="10">
        <v>276</v>
      </c>
      <c r="K67" s="10">
        <v>628</v>
      </c>
      <c r="L67" s="10">
        <f>Q67*T9</f>
        <v>54.34956343001704</v>
      </c>
      <c r="M67" s="10">
        <f>Q67*U26</f>
        <v>627.9723300715026</v>
      </c>
      <c r="N67" s="10"/>
      <c r="O67" s="10"/>
      <c r="P67" s="10">
        <v>647</v>
      </c>
      <c r="Q67" s="12">
        <f t="shared" si="2"/>
        <v>881</v>
      </c>
      <c r="R67" s="9">
        <v>881</v>
      </c>
      <c r="S67" s="13">
        <v>0</v>
      </c>
    </row>
    <row r="68" spans="1:19" ht="14.25">
      <c r="A68" s="31"/>
      <c r="B68" s="5" t="s">
        <v>77</v>
      </c>
      <c r="C68" s="9"/>
      <c r="D68" s="9">
        <v>1333</v>
      </c>
      <c r="E68" s="9">
        <f>F68-D68-P68</f>
        <v>389.5</v>
      </c>
      <c r="F68" s="10">
        <v>2330.5</v>
      </c>
      <c r="G68" s="10">
        <f>Q68*2.448</f>
        <v>2330.496</v>
      </c>
      <c r="H68" s="10">
        <f>D68+P68</f>
        <v>1941</v>
      </c>
      <c r="I68" s="10">
        <f t="shared" si="35"/>
        <v>389.5</v>
      </c>
      <c r="J68" s="10">
        <v>389.5</v>
      </c>
      <c r="K68" s="10">
        <v>678.5</v>
      </c>
      <c r="L68" s="10">
        <f>Q68*T9</f>
        <v>58.72960770190264</v>
      </c>
      <c r="M68" s="10">
        <f>Q68*U26</f>
        <v>678.5807698388995</v>
      </c>
      <c r="N68" s="10"/>
      <c r="O68" s="10"/>
      <c r="P68" s="10">
        <v>608</v>
      </c>
      <c r="Q68" s="12">
        <f t="shared" si="2"/>
        <v>952</v>
      </c>
      <c r="R68" s="9">
        <v>952</v>
      </c>
      <c r="S68" s="13">
        <v>0</v>
      </c>
    </row>
    <row r="69" spans="1:19" ht="14.25">
      <c r="A69" s="31"/>
      <c r="B69" s="5" t="s">
        <v>78</v>
      </c>
      <c r="C69" s="9"/>
      <c r="D69" s="9">
        <v>3711</v>
      </c>
      <c r="E69" s="9">
        <f>F69-D69-P69</f>
        <v>-1587</v>
      </c>
      <c r="F69" s="10">
        <v>6490</v>
      </c>
      <c r="G69" s="10">
        <f>Q69*2.448</f>
        <v>6489.648</v>
      </c>
      <c r="H69" s="10">
        <f>D69+P69</f>
        <v>8077</v>
      </c>
      <c r="I69" s="10">
        <v>0</v>
      </c>
      <c r="J69" s="10">
        <v>-1587</v>
      </c>
      <c r="K69" s="10">
        <v>0</v>
      </c>
      <c r="L69" s="10">
        <v>-1587</v>
      </c>
      <c r="M69" s="10">
        <v>0</v>
      </c>
      <c r="N69" s="10">
        <v>-1587</v>
      </c>
      <c r="O69" s="10"/>
      <c r="P69" s="10">
        <v>4366</v>
      </c>
      <c r="Q69" s="12">
        <f aca="true" t="shared" si="38" ref="Q69:Q120">R69+S69</f>
        <v>2651</v>
      </c>
      <c r="R69" s="9">
        <v>2651</v>
      </c>
      <c r="S69" s="13">
        <v>0</v>
      </c>
    </row>
    <row r="70" spans="1:19" ht="14.25">
      <c r="A70" s="30" t="s">
        <v>79</v>
      </c>
      <c r="B70" s="6" t="s">
        <v>80</v>
      </c>
      <c r="C70" s="7"/>
      <c r="D70" s="7">
        <f aca="true" t="shared" si="39" ref="D70:I70">SUM(D71:D80)</f>
        <v>21355</v>
      </c>
      <c r="E70" s="7">
        <f t="shared" si="39"/>
        <v>16960</v>
      </c>
      <c r="F70" s="8">
        <f t="shared" si="39"/>
        <v>46762</v>
      </c>
      <c r="G70" s="8">
        <f t="shared" si="39"/>
        <v>46761.69599999999</v>
      </c>
      <c r="H70" s="8">
        <f t="shared" si="39"/>
        <v>29802</v>
      </c>
      <c r="I70" s="8">
        <f t="shared" si="39"/>
        <v>16960</v>
      </c>
      <c r="J70" s="8">
        <v>16960</v>
      </c>
      <c r="K70" s="8">
        <f>SUM(K71:K80)</f>
        <v>13616</v>
      </c>
      <c r="L70" s="8">
        <f>SUM(L71:L80)</f>
        <v>1178.4169814304037</v>
      </c>
      <c r="M70" s="8">
        <f aca="true" t="shared" si="40" ref="M70:S70">SUM(M71:M80)</f>
        <v>13615.808682208672</v>
      </c>
      <c r="N70" s="8"/>
      <c r="O70" s="8">
        <f>O74+O75+O77</f>
        <v>4553</v>
      </c>
      <c r="P70" s="8">
        <f t="shared" si="40"/>
        <v>8447</v>
      </c>
      <c r="Q70" s="11">
        <f t="shared" si="38"/>
        <v>19102</v>
      </c>
      <c r="R70" s="7">
        <f t="shared" si="40"/>
        <v>15254</v>
      </c>
      <c r="S70" s="7">
        <f t="shared" si="40"/>
        <v>3848</v>
      </c>
    </row>
    <row r="71" spans="1:19" ht="14.25">
      <c r="A71" s="31"/>
      <c r="B71" s="5" t="s">
        <v>16</v>
      </c>
      <c r="C71" s="9"/>
      <c r="D71" s="9">
        <v>4158</v>
      </c>
      <c r="E71" s="9">
        <f aca="true" t="shared" si="41" ref="E71:E80">F71-D71-P71</f>
        <v>2524.5</v>
      </c>
      <c r="F71" s="10">
        <v>7270.5</v>
      </c>
      <c r="G71" s="10">
        <f aca="true" t="shared" si="42" ref="G71:G80">Q71*2.448</f>
        <v>7270.5599999999995</v>
      </c>
      <c r="H71" s="10">
        <f aca="true" t="shared" si="43" ref="H71:H80">D71+P71</f>
        <v>4746</v>
      </c>
      <c r="I71" s="10">
        <f aca="true" t="shared" si="44" ref="I71:I80">F71-H71</f>
        <v>2524.5</v>
      </c>
      <c r="J71" s="10">
        <v>2524.5</v>
      </c>
      <c r="K71" s="10">
        <v>2117</v>
      </c>
      <c r="L71" s="10">
        <f>Q71*T9</f>
        <v>183.22157024648197</v>
      </c>
      <c r="M71" s="10">
        <f>Q71*U26</f>
        <v>2117.0009311150543</v>
      </c>
      <c r="N71" s="10"/>
      <c r="O71" s="10"/>
      <c r="P71" s="10">
        <v>588</v>
      </c>
      <c r="Q71" s="12">
        <f t="shared" si="38"/>
        <v>2970</v>
      </c>
      <c r="R71" s="9">
        <v>2970</v>
      </c>
      <c r="S71" s="13">
        <v>0</v>
      </c>
    </row>
    <row r="72" spans="1:19" ht="14.25">
      <c r="A72" s="31"/>
      <c r="B72" s="5" t="s">
        <v>81</v>
      </c>
      <c r="C72" s="9"/>
      <c r="D72" s="9">
        <v>4004</v>
      </c>
      <c r="E72" s="9">
        <f t="shared" si="41"/>
        <v>1999</v>
      </c>
      <c r="F72" s="10">
        <v>7001</v>
      </c>
      <c r="G72" s="10">
        <f t="shared" si="42"/>
        <v>7001.28</v>
      </c>
      <c r="H72" s="10">
        <f t="shared" si="43"/>
        <v>5002</v>
      </c>
      <c r="I72" s="10">
        <f t="shared" si="44"/>
        <v>1999</v>
      </c>
      <c r="J72" s="10">
        <v>1999</v>
      </c>
      <c r="K72" s="10">
        <v>2038.5</v>
      </c>
      <c r="L72" s="10">
        <f>Q72*T9</f>
        <v>176.43558616327894</v>
      </c>
      <c r="M72" s="10">
        <f>Q72*U26</f>
        <v>2038.593489221904</v>
      </c>
      <c r="N72" s="10"/>
      <c r="O72" s="10"/>
      <c r="P72" s="10">
        <v>998</v>
      </c>
      <c r="Q72" s="12">
        <f t="shared" si="38"/>
        <v>2860</v>
      </c>
      <c r="R72" s="9">
        <v>2860</v>
      </c>
      <c r="S72" s="13">
        <v>0</v>
      </c>
    </row>
    <row r="73" spans="1:19" ht="14.25">
      <c r="A73" s="31"/>
      <c r="B73" s="5" t="s">
        <v>82</v>
      </c>
      <c r="C73" s="9"/>
      <c r="D73" s="9">
        <v>2016</v>
      </c>
      <c r="E73" s="9">
        <f t="shared" si="41"/>
        <v>1166</v>
      </c>
      <c r="F73" s="10">
        <v>3525</v>
      </c>
      <c r="G73" s="10">
        <f t="shared" si="42"/>
        <v>3525.12</v>
      </c>
      <c r="H73" s="10">
        <f t="shared" si="43"/>
        <v>2359</v>
      </c>
      <c r="I73" s="10">
        <f t="shared" si="44"/>
        <v>1166</v>
      </c>
      <c r="J73" s="10">
        <v>1166</v>
      </c>
      <c r="K73" s="10">
        <v>1026.5</v>
      </c>
      <c r="L73" s="10">
        <f>Q73*T9</f>
        <v>88.83470072556702</v>
      </c>
      <c r="M73" s="10">
        <f>Q73*U26</f>
        <v>1026.4246938739657</v>
      </c>
      <c r="N73" s="10"/>
      <c r="O73" s="10"/>
      <c r="P73" s="10">
        <v>343</v>
      </c>
      <c r="Q73" s="12">
        <f t="shared" si="38"/>
        <v>1440</v>
      </c>
      <c r="R73" s="9">
        <v>1440</v>
      </c>
      <c r="S73" s="13">
        <v>0</v>
      </c>
    </row>
    <row r="74" spans="1:19" ht="14.25">
      <c r="A74" s="31"/>
      <c r="B74" s="5" t="s">
        <v>83</v>
      </c>
      <c r="C74" s="9"/>
      <c r="D74" s="9">
        <v>708</v>
      </c>
      <c r="E74" s="9">
        <f t="shared" si="41"/>
        <v>5599.5</v>
      </c>
      <c r="F74" s="10">
        <v>6357.5</v>
      </c>
      <c r="G74" s="10">
        <f t="shared" si="42"/>
        <v>6357.456</v>
      </c>
      <c r="H74" s="10">
        <f t="shared" si="43"/>
        <v>758</v>
      </c>
      <c r="I74" s="10">
        <f t="shared" si="44"/>
        <v>5599.5</v>
      </c>
      <c r="J74" s="10">
        <v>5599.5</v>
      </c>
      <c r="K74" s="10">
        <v>1851</v>
      </c>
      <c r="L74" s="10">
        <f>Q74*T9</f>
        <v>160.2109151279844</v>
      </c>
      <c r="M74" s="10">
        <f>Q74*U26</f>
        <v>1851.1284236046451</v>
      </c>
      <c r="N74" s="10"/>
      <c r="O74" s="10">
        <v>2474</v>
      </c>
      <c r="P74" s="10">
        <v>50</v>
      </c>
      <c r="Q74" s="12">
        <f t="shared" si="38"/>
        <v>2597</v>
      </c>
      <c r="R74" s="9">
        <v>506</v>
      </c>
      <c r="S74" s="13">
        <v>2091</v>
      </c>
    </row>
    <row r="75" spans="1:19" ht="14.25">
      <c r="A75" s="31"/>
      <c r="B75" s="5" t="s">
        <v>84</v>
      </c>
      <c r="C75" s="9"/>
      <c r="D75" s="9">
        <v>1686</v>
      </c>
      <c r="E75" s="9">
        <f t="shared" si="41"/>
        <v>1392</v>
      </c>
      <c r="F75" s="10">
        <v>6703</v>
      </c>
      <c r="G75" s="10">
        <f t="shared" si="42"/>
        <v>6702.624</v>
      </c>
      <c r="H75" s="10">
        <f t="shared" si="43"/>
        <v>5311</v>
      </c>
      <c r="I75" s="10">
        <f t="shared" si="44"/>
        <v>1392</v>
      </c>
      <c r="J75" s="10">
        <v>1392</v>
      </c>
      <c r="K75" s="10">
        <v>1951.5</v>
      </c>
      <c r="L75" s="10">
        <f>Q75*T9</f>
        <v>168.90931290736285</v>
      </c>
      <c r="M75" s="10">
        <f>Q75*U26</f>
        <v>1951.6325082131377</v>
      </c>
      <c r="N75" s="10"/>
      <c r="O75" s="10">
        <v>1815</v>
      </c>
      <c r="P75" s="10">
        <v>3625</v>
      </c>
      <c r="Q75" s="12">
        <f t="shared" si="38"/>
        <v>2738</v>
      </c>
      <c r="R75" s="9">
        <v>1204</v>
      </c>
      <c r="S75" s="13">
        <v>1534</v>
      </c>
    </row>
    <row r="76" spans="1:19" ht="14.25">
      <c r="A76" s="31"/>
      <c r="B76" s="5" t="s">
        <v>85</v>
      </c>
      <c r="C76" s="9"/>
      <c r="D76" s="9">
        <v>2979</v>
      </c>
      <c r="E76" s="9">
        <f t="shared" si="41"/>
        <v>1411.5</v>
      </c>
      <c r="F76" s="10">
        <v>5209.5</v>
      </c>
      <c r="G76" s="10">
        <f t="shared" si="42"/>
        <v>5209.344</v>
      </c>
      <c r="H76" s="10">
        <f t="shared" si="43"/>
        <v>3798</v>
      </c>
      <c r="I76" s="10">
        <f t="shared" si="44"/>
        <v>1411.5</v>
      </c>
      <c r="J76" s="10">
        <v>1411.5</v>
      </c>
      <c r="K76" s="10">
        <v>1517</v>
      </c>
      <c r="L76" s="10">
        <f>Q76*T9</f>
        <v>131.27794662778237</v>
      </c>
      <c r="M76" s="10">
        <f>Q76*U26</f>
        <v>1516.827603169305</v>
      </c>
      <c r="N76" s="10"/>
      <c r="O76" s="10"/>
      <c r="P76" s="10">
        <v>819</v>
      </c>
      <c r="Q76" s="12">
        <f t="shared" si="38"/>
        <v>2128</v>
      </c>
      <c r="R76" s="9">
        <v>2128</v>
      </c>
      <c r="S76" s="13">
        <v>0</v>
      </c>
    </row>
    <row r="77" spans="1:19" ht="14.25">
      <c r="A77" s="31"/>
      <c r="B77" s="5" t="s">
        <v>86</v>
      </c>
      <c r="C77" s="9"/>
      <c r="D77" s="9">
        <v>1883</v>
      </c>
      <c r="E77" s="9">
        <f t="shared" si="41"/>
        <v>1052.5</v>
      </c>
      <c r="F77" s="10">
        <v>3838.5</v>
      </c>
      <c r="G77" s="10">
        <f t="shared" si="42"/>
        <v>3838.464</v>
      </c>
      <c r="H77" s="10">
        <f t="shared" si="43"/>
        <v>2786</v>
      </c>
      <c r="I77" s="10">
        <f t="shared" si="44"/>
        <v>1052.5</v>
      </c>
      <c r="J77" s="10">
        <v>1052.5</v>
      </c>
      <c r="K77" s="10">
        <v>1118</v>
      </c>
      <c r="L77" s="10">
        <f>Q77*T9</f>
        <v>96.73111856783964</v>
      </c>
      <c r="M77" s="10">
        <f>Q77*U26</f>
        <v>1117.6624444405404</v>
      </c>
      <c r="N77" s="10"/>
      <c r="O77" s="10">
        <v>264</v>
      </c>
      <c r="P77" s="10">
        <v>903</v>
      </c>
      <c r="Q77" s="12">
        <f t="shared" si="38"/>
        <v>1568</v>
      </c>
      <c r="R77" s="9">
        <v>1345</v>
      </c>
      <c r="S77" s="13">
        <v>223</v>
      </c>
    </row>
    <row r="78" spans="1:19" ht="14.25">
      <c r="A78" s="31"/>
      <c r="B78" s="5" t="s">
        <v>87</v>
      </c>
      <c r="C78" s="9"/>
      <c r="D78" s="9">
        <v>876</v>
      </c>
      <c r="E78" s="9">
        <f t="shared" si="41"/>
        <v>531.5</v>
      </c>
      <c r="F78" s="10">
        <v>1532.5</v>
      </c>
      <c r="G78" s="10">
        <f t="shared" si="42"/>
        <v>1532.4479999999999</v>
      </c>
      <c r="H78" s="10">
        <f t="shared" si="43"/>
        <v>1001</v>
      </c>
      <c r="I78" s="10">
        <f t="shared" si="44"/>
        <v>531.5</v>
      </c>
      <c r="J78" s="10">
        <v>531.5</v>
      </c>
      <c r="K78" s="10">
        <v>446</v>
      </c>
      <c r="L78" s="10">
        <f>Q78*T9</f>
        <v>38.61841850986455</v>
      </c>
      <c r="M78" s="10">
        <f>Q78*U26</f>
        <v>446.20962386465453</v>
      </c>
      <c r="N78" s="10"/>
      <c r="O78" s="10"/>
      <c r="P78" s="10">
        <v>125</v>
      </c>
      <c r="Q78" s="12">
        <f t="shared" si="38"/>
        <v>626</v>
      </c>
      <c r="R78" s="9">
        <v>626</v>
      </c>
      <c r="S78" s="13">
        <v>0</v>
      </c>
    </row>
    <row r="79" spans="1:19" ht="15.75">
      <c r="A79" s="31"/>
      <c r="B79" s="5" t="s">
        <v>88</v>
      </c>
      <c r="C79" s="9"/>
      <c r="D79" s="9">
        <v>1226</v>
      </c>
      <c r="E79" s="9">
        <f t="shared" si="41"/>
        <v>569.5</v>
      </c>
      <c r="F79" s="10">
        <v>2144.5</v>
      </c>
      <c r="G79" s="10">
        <f t="shared" si="42"/>
        <v>2144.448</v>
      </c>
      <c r="H79" s="10">
        <f t="shared" si="43"/>
        <v>1575</v>
      </c>
      <c r="I79" s="10">
        <f t="shared" si="44"/>
        <v>569.5</v>
      </c>
      <c r="J79" s="10">
        <v>569.5</v>
      </c>
      <c r="K79" s="10">
        <v>624.5</v>
      </c>
      <c r="L79" s="10">
        <f>Q79*T9</f>
        <v>54.04110960805327</v>
      </c>
      <c r="M79" s="10">
        <f>Q79*U26</f>
        <v>624.4083554399958</v>
      </c>
      <c r="N79" s="10"/>
      <c r="O79" s="10"/>
      <c r="P79" s="10">
        <v>349</v>
      </c>
      <c r="Q79" s="12">
        <f t="shared" si="38"/>
        <v>876</v>
      </c>
      <c r="R79" s="9">
        <v>876</v>
      </c>
      <c r="S79" s="13">
        <v>0</v>
      </c>
    </row>
    <row r="80" spans="1:19" ht="14.25">
      <c r="A80" s="31"/>
      <c r="B80" s="5" t="s">
        <v>89</v>
      </c>
      <c r="C80" s="9"/>
      <c r="D80" s="9">
        <v>1819</v>
      </c>
      <c r="E80" s="9">
        <f t="shared" si="41"/>
        <v>714</v>
      </c>
      <c r="F80" s="10">
        <v>3180</v>
      </c>
      <c r="G80" s="10">
        <f t="shared" si="42"/>
        <v>3179.9519999999998</v>
      </c>
      <c r="H80" s="10">
        <f t="shared" si="43"/>
        <v>2466</v>
      </c>
      <c r="I80" s="10">
        <f t="shared" si="44"/>
        <v>714</v>
      </c>
      <c r="J80" s="10">
        <v>714</v>
      </c>
      <c r="K80" s="10">
        <v>926</v>
      </c>
      <c r="L80" s="10">
        <f>Q80*T9</f>
        <v>80.13630294618858</v>
      </c>
      <c r="M80" s="10">
        <f>Q80*U26</f>
        <v>925.9206092654732</v>
      </c>
      <c r="N80" s="10"/>
      <c r="O80" s="10"/>
      <c r="P80" s="10">
        <v>647</v>
      </c>
      <c r="Q80" s="12">
        <f t="shared" si="38"/>
        <v>1299</v>
      </c>
      <c r="R80" s="9">
        <v>1299</v>
      </c>
      <c r="S80" s="13">
        <v>0</v>
      </c>
    </row>
    <row r="81" spans="1:19" ht="14.25">
      <c r="A81" s="30" t="s">
        <v>90</v>
      </c>
      <c r="B81" s="6" t="s">
        <v>91</v>
      </c>
      <c r="C81" s="7"/>
      <c r="D81" s="7">
        <f aca="true" t="shared" si="45" ref="D81:I81">SUM(D82:D91)</f>
        <v>11957</v>
      </c>
      <c r="E81" s="7">
        <f t="shared" si="45"/>
        <v>6273.5</v>
      </c>
      <c r="F81" s="8">
        <f t="shared" si="45"/>
        <v>30022.5</v>
      </c>
      <c r="G81" s="8">
        <f t="shared" si="45"/>
        <v>30022.271999999997</v>
      </c>
      <c r="H81" s="8">
        <f t="shared" si="45"/>
        <v>15950</v>
      </c>
      <c r="I81" s="8">
        <f t="shared" si="45"/>
        <v>14072.5</v>
      </c>
      <c r="J81" s="8">
        <v>14072.5</v>
      </c>
      <c r="K81" s="8">
        <f>SUM(K82:K91)</f>
        <v>8741</v>
      </c>
      <c r="L81" s="8">
        <f>SUM(L82:L91)</f>
        <v>747.6612190579926</v>
      </c>
      <c r="M81" s="8">
        <f aca="true" t="shared" si="46" ref="M81:S81">SUM(M82:M91)</f>
        <v>8741.716976159942</v>
      </c>
      <c r="N81" s="8"/>
      <c r="O81" s="8">
        <f>O90</f>
        <v>4404</v>
      </c>
      <c r="P81" s="8">
        <f t="shared" si="46"/>
        <v>3993</v>
      </c>
      <c r="Q81" s="11">
        <f t="shared" si="38"/>
        <v>12264</v>
      </c>
      <c r="R81" s="7">
        <f t="shared" si="46"/>
        <v>8541</v>
      </c>
      <c r="S81" s="7">
        <f t="shared" si="46"/>
        <v>3723</v>
      </c>
    </row>
    <row r="82" spans="1:19" ht="14.25">
      <c r="A82" s="31"/>
      <c r="B82" s="5" t="s">
        <v>16</v>
      </c>
      <c r="C82" s="9"/>
      <c r="D82" s="9">
        <v>704</v>
      </c>
      <c r="E82" s="9">
        <f aca="true" t="shared" si="47" ref="E82:E91">F82-D82-P83</f>
        <v>135.5</v>
      </c>
      <c r="F82" s="10">
        <v>1231.5</v>
      </c>
      <c r="G82" s="10">
        <f aca="true" t="shared" si="48" ref="G82:G91">Q82*2.448</f>
        <v>1231.344</v>
      </c>
      <c r="H82" s="10">
        <f aca="true" t="shared" si="49" ref="H82:H91">D82+P82</f>
        <v>839</v>
      </c>
      <c r="I82" s="10">
        <f aca="true" t="shared" si="50" ref="I82:I91">F82-H82</f>
        <v>392.5</v>
      </c>
      <c r="J82" s="10">
        <v>392.5</v>
      </c>
      <c r="K82" s="10">
        <v>358.5</v>
      </c>
      <c r="L82" s="10">
        <f>K82*T9</f>
        <v>22.11613903480262</v>
      </c>
      <c r="M82" s="10">
        <f>Q82*U26</f>
        <v>358.5358479295866</v>
      </c>
      <c r="N82" s="10"/>
      <c r="O82" s="10"/>
      <c r="P82" s="10">
        <v>135</v>
      </c>
      <c r="Q82" s="12">
        <f t="shared" si="38"/>
        <v>503</v>
      </c>
      <c r="R82" s="9">
        <v>503</v>
      </c>
      <c r="S82" s="13">
        <v>0</v>
      </c>
    </row>
    <row r="83" spans="1:19" ht="14.25">
      <c r="A83" s="31"/>
      <c r="B83" s="5" t="s">
        <v>92</v>
      </c>
      <c r="C83" s="9"/>
      <c r="D83" s="9">
        <v>779</v>
      </c>
      <c r="E83" s="9">
        <f t="shared" si="47"/>
        <v>236</v>
      </c>
      <c r="F83" s="10">
        <v>1361</v>
      </c>
      <c r="G83" s="10">
        <f t="shared" si="48"/>
        <v>1361.088</v>
      </c>
      <c r="H83" s="10">
        <f t="shared" si="49"/>
        <v>1171</v>
      </c>
      <c r="I83" s="10">
        <f t="shared" si="50"/>
        <v>190</v>
      </c>
      <c r="J83" s="10">
        <v>190</v>
      </c>
      <c r="K83" s="10">
        <v>396</v>
      </c>
      <c r="L83" s="10">
        <f>Q83*T9</f>
        <v>34.30006500237171</v>
      </c>
      <c r="M83" s="10">
        <f>Q83*U26</f>
        <v>396.313979023559</v>
      </c>
      <c r="N83" s="10"/>
      <c r="O83" s="10"/>
      <c r="P83" s="10">
        <v>392</v>
      </c>
      <c r="Q83" s="12">
        <f t="shared" si="38"/>
        <v>556</v>
      </c>
      <c r="R83" s="9">
        <v>556</v>
      </c>
      <c r="S83" s="13">
        <v>0</v>
      </c>
    </row>
    <row r="84" spans="1:19" ht="14.25">
      <c r="A84" s="31"/>
      <c r="B84" s="5" t="s">
        <v>93</v>
      </c>
      <c r="C84" s="9"/>
      <c r="D84" s="9">
        <v>540</v>
      </c>
      <c r="E84" s="9">
        <f t="shared" si="47"/>
        <v>-561</v>
      </c>
      <c r="F84" s="10">
        <v>945</v>
      </c>
      <c r="G84" s="10">
        <f t="shared" si="48"/>
        <v>944.928</v>
      </c>
      <c r="H84" s="10">
        <f t="shared" si="49"/>
        <v>886</v>
      </c>
      <c r="I84" s="10">
        <f t="shared" si="50"/>
        <v>59</v>
      </c>
      <c r="J84" s="10">
        <v>59</v>
      </c>
      <c r="K84" s="10">
        <v>275</v>
      </c>
      <c r="L84" s="10">
        <f>Q84*T9</f>
        <v>23.81263505560338</v>
      </c>
      <c r="M84" s="10">
        <f>Q84*U26</f>
        <v>275.13884155232694</v>
      </c>
      <c r="N84" s="10"/>
      <c r="O84" s="10"/>
      <c r="P84" s="10">
        <v>346</v>
      </c>
      <c r="Q84" s="12">
        <f t="shared" si="38"/>
        <v>386</v>
      </c>
      <c r="R84" s="9">
        <v>386</v>
      </c>
      <c r="S84" s="13">
        <v>0</v>
      </c>
    </row>
    <row r="85" spans="1:19" ht="14.25">
      <c r="A85" s="31"/>
      <c r="B85" s="5" t="s">
        <v>94</v>
      </c>
      <c r="C85" s="9"/>
      <c r="D85" s="9">
        <v>1615</v>
      </c>
      <c r="E85" s="9">
        <f t="shared" si="47"/>
        <v>1010</v>
      </c>
      <c r="F85" s="10">
        <v>2825</v>
      </c>
      <c r="G85" s="10">
        <f t="shared" si="48"/>
        <v>2824.9919999999997</v>
      </c>
      <c r="H85" s="10">
        <f t="shared" si="49"/>
        <v>2581</v>
      </c>
      <c r="I85" s="10">
        <f t="shared" si="50"/>
        <v>244</v>
      </c>
      <c r="J85" s="10">
        <v>244</v>
      </c>
      <c r="K85" s="10">
        <v>823</v>
      </c>
      <c r="L85" s="10">
        <f>Q85*T9</f>
        <v>71.19114210923912</v>
      </c>
      <c r="M85" s="10">
        <f>Q85*U26</f>
        <v>822.5653449517753</v>
      </c>
      <c r="N85" s="10"/>
      <c r="O85" s="10"/>
      <c r="P85" s="10">
        <v>966</v>
      </c>
      <c r="Q85" s="12">
        <f t="shared" si="38"/>
        <v>1154</v>
      </c>
      <c r="R85" s="9">
        <v>1154</v>
      </c>
      <c r="S85" s="13">
        <v>0</v>
      </c>
    </row>
    <row r="86" spans="1:19" ht="14.25">
      <c r="A86" s="31"/>
      <c r="B86" s="5" t="s">
        <v>95</v>
      </c>
      <c r="C86" s="9"/>
      <c r="D86" s="9">
        <v>1018</v>
      </c>
      <c r="E86" s="9">
        <f t="shared" si="47"/>
        <v>558.5</v>
      </c>
      <c r="F86" s="10">
        <v>1779.5</v>
      </c>
      <c r="G86" s="10">
        <f t="shared" si="48"/>
        <v>1779.696</v>
      </c>
      <c r="H86" s="10">
        <f t="shared" si="49"/>
        <v>1218</v>
      </c>
      <c r="I86" s="10">
        <f t="shared" si="50"/>
        <v>561.5</v>
      </c>
      <c r="J86" s="10">
        <v>561.5</v>
      </c>
      <c r="K86" s="10">
        <v>518</v>
      </c>
      <c r="L86" s="10">
        <f>Q86*T9</f>
        <v>44.84918571353279</v>
      </c>
      <c r="M86" s="10">
        <f>Q86*U26</f>
        <v>518.2019114210924</v>
      </c>
      <c r="N86" s="10"/>
      <c r="O86" s="10"/>
      <c r="P86" s="10">
        <v>200</v>
      </c>
      <c r="Q86" s="12">
        <f t="shared" si="38"/>
        <v>727</v>
      </c>
      <c r="R86" s="9">
        <v>727</v>
      </c>
      <c r="S86" s="13">
        <v>0</v>
      </c>
    </row>
    <row r="87" spans="1:19" ht="14.25">
      <c r="A87" s="31"/>
      <c r="B87" s="5" t="s">
        <v>96</v>
      </c>
      <c r="C87" s="9"/>
      <c r="D87" s="9">
        <v>1119</v>
      </c>
      <c r="E87" s="9">
        <f t="shared" si="47"/>
        <v>638</v>
      </c>
      <c r="F87" s="10">
        <v>1956</v>
      </c>
      <c r="G87" s="10">
        <f t="shared" si="48"/>
        <v>1955.952</v>
      </c>
      <c r="H87" s="10">
        <f t="shared" si="49"/>
        <v>1322</v>
      </c>
      <c r="I87" s="10">
        <f t="shared" si="50"/>
        <v>634</v>
      </c>
      <c r="J87" s="10">
        <v>634</v>
      </c>
      <c r="K87" s="10">
        <v>569.5</v>
      </c>
      <c r="L87" s="10">
        <f>Q87*T9</f>
        <v>49.29092074981114</v>
      </c>
      <c r="M87" s="10">
        <f>Q87*U26</f>
        <v>569.5231461147907</v>
      </c>
      <c r="N87" s="10"/>
      <c r="O87" s="10"/>
      <c r="P87" s="10">
        <v>203</v>
      </c>
      <c r="Q87" s="12">
        <f t="shared" si="38"/>
        <v>799</v>
      </c>
      <c r="R87" s="9">
        <v>799</v>
      </c>
      <c r="S87" s="13">
        <v>0</v>
      </c>
    </row>
    <row r="88" spans="1:19" ht="14.25">
      <c r="A88" s="31"/>
      <c r="B88" s="5" t="s">
        <v>97</v>
      </c>
      <c r="C88" s="9"/>
      <c r="D88" s="9">
        <v>713</v>
      </c>
      <c r="E88" s="9">
        <f t="shared" si="47"/>
        <v>-38</v>
      </c>
      <c r="F88" s="10">
        <v>1246</v>
      </c>
      <c r="G88" s="10">
        <f t="shared" si="48"/>
        <v>1246.032</v>
      </c>
      <c r="H88" s="10">
        <f t="shared" si="49"/>
        <v>912</v>
      </c>
      <c r="I88" s="10">
        <f t="shared" si="50"/>
        <v>334</v>
      </c>
      <c r="J88" s="10">
        <v>334</v>
      </c>
      <c r="K88" s="10">
        <v>363</v>
      </c>
      <c r="L88" s="10">
        <f>Q88*T9</f>
        <v>31.40059907591223</v>
      </c>
      <c r="M88" s="10">
        <f>U26*Q88</f>
        <v>362.81261748739485</v>
      </c>
      <c r="N88" s="10"/>
      <c r="O88" s="10"/>
      <c r="P88" s="10">
        <v>199</v>
      </c>
      <c r="Q88" s="12">
        <f t="shared" si="38"/>
        <v>509</v>
      </c>
      <c r="R88" s="9">
        <v>509</v>
      </c>
      <c r="S88" s="13">
        <v>0</v>
      </c>
    </row>
    <row r="89" spans="1:19" ht="14.25">
      <c r="A89" s="31"/>
      <c r="B89" s="5" t="s">
        <v>98</v>
      </c>
      <c r="C89" s="9"/>
      <c r="D89" s="9">
        <v>2713</v>
      </c>
      <c r="E89" s="9">
        <f t="shared" si="47"/>
        <v>1288</v>
      </c>
      <c r="F89" s="10">
        <v>4744</v>
      </c>
      <c r="G89" s="10">
        <f t="shared" si="48"/>
        <v>4744.224</v>
      </c>
      <c r="H89" s="10">
        <f t="shared" si="49"/>
        <v>3284</v>
      </c>
      <c r="I89" s="10">
        <f t="shared" si="50"/>
        <v>1460</v>
      </c>
      <c r="J89" s="10">
        <v>1460</v>
      </c>
      <c r="K89" s="10">
        <v>1381</v>
      </c>
      <c r="L89" s="10">
        <f>Q89*T9</f>
        <v>119.55670139315895</v>
      </c>
      <c r="M89" s="10">
        <f>Q89*U26</f>
        <v>1381.3965671720455</v>
      </c>
      <c r="N89" s="10"/>
      <c r="O89" s="10"/>
      <c r="P89" s="10">
        <v>571</v>
      </c>
      <c r="Q89" s="12">
        <f t="shared" si="38"/>
        <v>1938</v>
      </c>
      <c r="R89" s="9">
        <v>1938</v>
      </c>
      <c r="S89" s="13">
        <v>0</v>
      </c>
    </row>
    <row r="90" spans="1:19" ht="14.25">
      <c r="A90" s="31"/>
      <c r="B90" s="5" t="s">
        <v>99</v>
      </c>
      <c r="C90" s="9"/>
      <c r="D90" s="9">
        <v>1738</v>
      </c>
      <c r="E90" s="9">
        <f t="shared" si="47"/>
        <v>10178.5</v>
      </c>
      <c r="F90" s="10">
        <v>12154.5</v>
      </c>
      <c r="G90" s="10">
        <f t="shared" si="48"/>
        <v>12154.32</v>
      </c>
      <c r="H90" s="10">
        <f t="shared" si="49"/>
        <v>2481</v>
      </c>
      <c r="I90" s="10">
        <f t="shared" si="50"/>
        <v>9673.5</v>
      </c>
      <c r="J90" s="10">
        <v>9673.5</v>
      </c>
      <c r="K90" s="10">
        <v>3539</v>
      </c>
      <c r="L90" s="10">
        <f>Q90*T9</f>
        <v>306.29464521002797</v>
      </c>
      <c r="M90" s="10">
        <f>Q90*U26</f>
        <v>3539.026809086278</v>
      </c>
      <c r="N90" s="10"/>
      <c r="O90" s="10">
        <v>4404</v>
      </c>
      <c r="P90" s="10">
        <v>743</v>
      </c>
      <c r="Q90" s="12">
        <f t="shared" si="38"/>
        <v>4965</v>
      </c>
      <c r="R90" s="9">
        <v>1242</v>
      </c>
      <c r="S90" s="13">
        <v>3723</v>
      </c>
    </row>
    <row r="91" spans="1:19" ht="14.25">
      <c r="A91" s="31"/>
      <c r="B91" s="5" t="s">
        <v>100</v>
      </c>
      <c r="C91" s="9"/>
      <c r="D91" s="9">
        <v>1018</v>
      </c>
      <c r="E91" s="9">
        <f t="shared" si="47"/>
        <v>-7172</v>
      </c>
      <c r="F91" s="10">
        <v>1780</v>
      </c>
      <c r="G91" s="10">
        <f t="shared" si="48"/>
        <v>1779.696</v>
      </c>
      <c r="H91" s="10">
        <f t="shared" si="49"/>
        <v>1256</v>
      </c>
      <c r="I91" s="10">
        <f t="shared" si="50"/>
        <v>524</v>
      </c>
      <c r="J91" s="10">
        <v>524</v>
      </c>
      <c r="K91" s="10">
        <v>518</v>
      </c>
      <c r="L91" s="10">
        <f>Q91*T9</f>
        <v>44.84918571353279</v>
      </c>
      <c r="M91" s="10">
        <f>Q91*U26</f>
        <v>518.2019114210924</v>
      </c>
      <c r="N91" s="10"/>
      <c r="O91" s="10"/>
      <c r="P91" s="10">
        <v>238</v>
      </c>
      <c r="Q91" s="12">
        <f t="shared" si="38"/>
        <v>727</v>
      </c>
      <c r="R91" s="9">
        <v>727</v>
      </c>
      <c r="S91" s="13">
        <v>0</v>
      </c>
    </row>
    <row r="92" spans="1:19" ht="14.25">
      <c r="A92" s="30" t="s">
        <v>101</v>
      </c>
      <c r="B92" s="6" t="s">
        <v>102</v>
      </c>
      <c r="C92" s="7"/>
      <c r="D92" s="7">
        <f aca="true" t="shared" si="51" ref="D92:I92">SUM(D93:D97)</f>
        <v>11120</v>
      </c>
      <c r="E92" s="7">
        <f t="shared" si="51"/>
        <v>390.5</v>
      </c>
      <c r="F92" s="8">
        <f t="shared" si="51"/>
        <v>19444.5</v>
      </c>
      <c r="G92" s="8">
        <f t="shared" si="51"/>
        <v>19444.464</v>
      </c>
      <c r="H92" s="8">
        <f t="shared" si="51"/>
        <v>19054</v>
      </c>
      <c r="I92" s="8">
        <f t="shared" si="51"/>
        <v>600.5</v>
      </c>
      <c r="J92" s="8">
        <v>390.5</v>
      </c>
      <c r="K92" s="8">
        <f>SUM(K93:K97)</f>
        <v>1772</v>
      </c>
      <c r="L92" s="8">
        <f>SUM(L93:L97)</f>
        <v>-56.636759719611405</v>
      </c>
      <c r="M92" s="8">
        <f aca="true" t="shared" si="52" ref="M92:S92">SUM(M93:M97)</f>
        <v>1772.0081867851934</v>
      </c>
      <c r="N92" s="8"/>
      <c r="O92" s="8"/>
      <c r="P92" s="8">
        <f t="shared" si="52"/>
        <v>7934</v>
      </c>
      <c r="Q92" s="11">
        <f t="shared" si="38"/>
        <v>7943</v>
      </c>
      <c r="R92" s="7">
        <f t="shared" si="52"/>
        <v>7943</v>
      </c>
      <c r="S92" s="7">
        <f t="shared" si="52"/>
        <v>0</v>
      </c>
    </row>
    <row r="93" spans="1:19" ht="14.25">
      <c r="A93" s="31"/>
      <c r="B93" s="5" t="s">
        <v>16</v>
      </c>
      <c r="C93" s="9"/>
      <c r="D93" s="9">
        <v>272</v>
      </c>
      <c r="E93" s="9">
        <f>F93-D93-P93</f>
        <v>39</v>
      </c>
      <c r="F93" s="10">
        <v>477</v>
      </c>
      <c r="G93" s="10">
        <f>Q93*2.448</f>
        <v>477.36</v>
      </c>
      <c r="H93" s="10">
        <f>D93+P93</f>
        <v>438</v>
      </c>
      <c r="I93" s="10">
        <f>F93-H93</f>
        <v>39</v>
      </c>
      <c r="J93" s="10">
        <v>39</v>
      </c>
      <c r="K93" s="10">
        <v>139</v>
      </c>
      <c r="L93" s="10">
        <f>Q93*T9</f>
        <v>12.0296990565872</v>
      </c>
      <c r="M93" s="10">
        <f>Q93*U26</f>
        <v>138.99501062876618</v>
      </c>
      <c r="N93" s="10"/>
      <c r="O93" s="10"/>
      <c r="P93" s="10">
        <v>166</v>
      </c>
      <c r="Q93" s="12">
        <f t="shared" si="38"/>
        <v>195</v>
      </c>
      <c r="R93" s="9">
        <v>195</v>
      </c>
      <c r="S93" s="13">
        <v>0</v>
      </c>
    </row>
    <row r="94" spans="1:19" ht="14.25">
      <c r="A94" s="31"/>
      <c r="B94" s="5" t="s">
        <v>103</v>
      </c>
      <c r="C94" s="9"/>
      <c r="D94" s="9">
        <v>4210</v>
      </c>
      <c r="E94" s="9">
        <f>F94-D94-P94</f>
        <v>-168</v>
      </c>
      <c r="F94" s="10">
        <v>7361</v>
      </c>
      <c r="G94" s="10">
        <f>Q94*2.448</f>
        <v>7361.1359999999995</v>
      </c>
      <c r="H94" s="10">
        <f>D94+P94</f>
        <v>7529</v>
      </c>
      <c r="I94" s="10">
        <v>0</v>
      </c>
      <c r="J94" s="10">
        <v>-168</v>
      </c>
      <c r="K94" s="10">
        <v>0</v>
      </c>
      <c r="L94" s="10">
        <v>-168</v>
      </c>
      <c r="M94" s="10">
        <v>0</v>
      </c>
      <c r="N94" s="10">
        <v>-168</v>
      </c>
      <c r="O94" s="10"/>
      <c r="P94" s="10">
        <v>3319</v>
      </c>
      <c r="Q94" s="12">
        <f t="shared" si="38"/>
        <v>3007</v>
      </c>
      <c r="R94" s="9">
        <v>3007</v>
      </c>
      <c r="S94" s="13">
        <v>0</v>
      </c>
    </row>
    <row r="95" spans="1:19" ht="14.25">
      <c r="A95" s="31"/>
      <c r="B95" s="5" t="s">
        <v>104</v>
      </c>
      <c r="C95" s="9"/>
      <c r="D95" s="9">
        <v>2549</v>
      </c>
      <c r="E95" s="9">
        <f>F95-D95-P95</f>
        <v>501</v>
      </c>
      <c r="F95" s="10">
        <v>4458</v>
      </c>
      <c r="G95" s="10">
        <f>Q95*2.448</f>
        <v>4457.808</v>
      </c>
      <c r="H95" s="10">
        <f>D95+P95</f>
        <v>3957</v>
      </c>
      <c r="I95" s="10">
        <f>F95-H95</f>
        <v>501</v>
      </c>
      <c r="J95" s="10">
        <v>501</v>
      </c>
      <c r="K95" s="10">
        <v>1298</v>
      </c>
      <c r="L95" s="10">
        <f>Q95*T9</f>
        <v>112.33888195920662</v>
      </c>
      <c r="M95" s="10">
        <f>Q95*U26</f>
        <v>1297.9995607947858</v>
      </c>
      <c r="N95" s="10"/>
      <c r="O95" s="10"/>
      <c r="P95" s="10">
        <v>1408</v>
      </c>
      <c r="Q95" s="12">
        <f t="shared" si="38"/>
        <v>1821</v>
      </c>
      <c r="R95" s="9">
        <v>1821</v>
      </c>
      <c r="S95" s="13">
        <v>0</v>
      </c>
    </row>
    <row r="96" spans="1:19" ht="14.25">
      <c r="A96" s="31"/>
      <c r="B96" s="5" t="s">
        <v>105</v>
      </c>
      <c r="C96" s="9"/>
      <c r="D96" s="9">
        <v>658</v>
      </c>
      <c r="E96" s="9">
        <f>F96-D96-P96</f>
        <v>60.5</v>
      </c>
      <c r="F96" s="10">
        <v>1150.5</v>
      </c>
      <c r="G96" s="10">
        <f>Q96*2.448</f>
        <v>1150.56</v>
      </c>
      <c r="H96" s="10">
        <f>D96+P96</f>
        <v>1090</v>
      </c>
      <c r="I96" s="10">
        <f>F96-H96</f>
        <v>60.5</v>
      </c>
      <c r="J96" s="10">
        <v>60.5</v>
      </c>
      <c r="K96" s="10">
        <v>335</v>
      </c>
      <c r="L96" s="10">
        <f>Q96*T9</f>
        <v>28.99465926459479</v>
      </c>
      <c r="M96" s="10">
        <f>Q96*U26</f>
        <v>335.0136153616416</v>
      </c>
      <c r="N96" s="10"/>
      <c r="O96" s="10"/>
      <c r="P96" s="10">
        <v>432</v>
      </c>
      <c r="Q96" s="12">
        <f t="shared" si="38"/>
        <v>470</v>
      </c>
      <c r="R96" s="9">
        <v>470</v>
      </c>
      <c r="S96" s="13">
        <v>0</v>
      </c>
    </row>
    <row r="97" spans="1:19" ht="14.25">
      <c r="A97" s="31"/>
      <c r="B97" s="5" t="s">
        <v>106</v>
      </c>
      <c r="C97" s="9"/>
      <c r="D97" s="9">
        <v>3431</v>
      </c>
      <c r="E97" s="9">
        <f>F97-D97-P97</f>
        <v>-42</v>
      </c>
      <c r="F97" s="10">
        <v>5998</v>
      </c>
      <c r="G97" s="10">
        <f>Q97*2.448</f>
        <v>5997.599999999999</v>
      </c>
      <c r="H97" s="10">
        <f>D97+P97</f>
        <v>6040</v>
      </c>
      <c r="I97" s="10">
        <v>0</v>
      </c>
      <c r="J97" s="10">
        <v>-42</v>
      </c>
      <c r="K97" s="10">
        <v>0</v>
      </c>
      <c r="L97" s="10">
        <v>-42</v>
      </c>
      <c r="M97" s="10">
        <v>0</v>
      </c>
      <c r="N97" s="10">
        <v>-42</v>
      </c>
      <c r="O97" s="10"/>
      <c r="P97" s="10">
        <v>2609</v>
      </c>
      <c r="Q97" s="12">
        <f t="shared" si="38"/>
        <v>2450</v>
      </c>
      <c r="R97" s="9">
        <v>2450</v>
      </c>
      <c r="S97" s="13">
        <v>0</v>
      </c>
    </row>
    <row r="98" spans="1:19" ht="14.25">
      <c r="A98" s="30" t="s">
        <v>107</v>
      </c>
      <c r="B98" s="6" t="s">
        <v>108</v>
      </c>
      <c r="C98" s="7"/>
      <c r="D98" s="7">
        <f aca="true" t="shared" si="53" ref="D98:I98">SUM(D99:D111)</f>
        <v>12744</v>
      </c>
      <c r="E98" s="7">
        <f t="shared" si="53"/>
        <v>16478</v>
      </c>
      <c r="F98" s="8">
        <f t="shared" si="53"/>
        <v>33327</v>
      </c>
      <c r="G98" s="8">
        <f t="shared" si="53"/>
        <v>33327.07200000001</v>
      </c>
      <c r="H98" s="8">
        <f t="shared" si="53"/>
        <v>16849</v>
      </c>
      <c r="I98" s="8">
        <f t="shared" si="53"/>
        <v>17233.5</v>
      </c>
      <c r="J98" s="8">
        <v>16478</v>
      </c>
      <c r="K98" s="8">
        <f>SUM(K99:K111)</f>
        <v>9282</v>
      </c>
      <c r="L98" s="8">
        <f>SUM(L99:L111)</f>
        <v>5.733187224398819</v>
      </c>
      <c r="M98" s="8">
        <f aca="true" t="shared" si="54" ref="M98:S98">SUM(M99:M111)</f>
        <v>9281.302735370075</v>
      </c>
      <c r="N98" s="8"/>
      <c r="O98" s="8">
        <f>O99+O101+O102</f>
        <v>5336</v>
      </c>
      <c r="P98" s="8">
        <f t="shared" si="54"/>
        <v>4105</v>
      </c>
      <c r="Q98" s="11">
        <f t="shared" si="38"/>
        <v>13614</v>
      </c>
      <c r="R98" s="7">
        <f t="shared" si="54"/>
        <v>9103</v>
      </c>
      <c r="S98" s="7">
        <f t="shared" si="54"/>
        <v>4511</v>
      </c>
    </row>
    <row r="99" spans="1:19" ht="14.25">
      <c r="A99" s="31"/>
      <c r="B99" s="5" t="s">
        <v>16</v>
      </c>
      <c r="C99" s="9"/>
      <c r="D99" s="9">
        <v>657</v>
      </c>
      <c r="E99" s="9">
        <f aca="true" t="shared" si="55" ref="E99:E111">F99-D99-P99</f>
        <v>6047</v>
      </c>
      <c r="F99" s="10">
        <v>6764</v>
      </c>
      <c r="G99" s="10">
        <f aca="true" t="shared" si="56" ref="G99:G111">Q99*2.448</f>
        <v>6763.824</v>
      </c>
      <c r="H99" s="10">
        <f aca="true" t="shared" si="57" ref="H99:H111">D99+P99</f>
        <v>717</v>
      </c>
      <c r="I99" s="10">
        <f aca="true" t="shared" si="58" ref="I99:I111">F99-H99</f>
        <v>6047</v>
      </c>
      <c r="J99" s="10">
        <v>6047</v>
      </c>
      <c r="K99" s="10">
        <v>1969.5</v>
      </c>
      <c r="L99" s="10">
        <f>Q99*T9</f>
        <v>170.45158201718172</v>
      </c>
      <c r="M99" s="10">
        <f>Q99*U26</f>
        <v>1969.4523813706717</v>
      </c>
      <c r="N99" s="10"/>
      <c r="O99" s="10">
        <v>2713</v>
      </c>
      <c r="P99" s="10">
        <v>60</v>
      </c>
      <c r="Q99" s="12">
        <f t="shared" si="38"/>
        <v>2763</v>
      </c>
      <c r="R99" s="9">
        <v>470</v>
      </c>
      <c r="S99" s="13">
        <v>2293</v>
      </c>
    </row>
    <row r="100" spans="1:19" ht="14.25">
      <c r="A100" s="31"/>
      <c r="B100" s="5" t="s">
        <v>109</v>
      </c>
      <c r="C100" s="9"/>
      <c r="D100" s="9">
        <v>117</v>
      </c>
      <c r="E100" s="9">
        <f t="shared" si="55"/>
        <v>84</v>
      </c>
      <c r="F100" s="10">
        <v>206</v>
      </c>
      <c r="G100" s="10">
        <f t="shared" si="56"/>
        <v>205.632</v>
      </c>
      <c r="H100" s="10">
        <f t="shared" si="57"/>
        <v>122</v>
      </c>
      <c r="I100" s="10">
        <f t="shared" si="58"/>
        <v>84</v>
      </c>
      <c r="J100" s="10">
        <v>84</v>
      </c>
      <c r="K100" s="10">
        <v>60</v>
      </c>
      <c r="L100" s="10">
        <f>Q100*T9</f>
        <v>5.182024208991409</v>
      </c>
      <c r="M100" s="10">
        <f>Q100*U26</f>
        <v>59.87477380931467</v>
      </c>
      <c r="N100" s="10"/>
      <c r="O100" s="10"/>
      <c r="P100" s="10">
        <v>5</v>
      </c>
      <c r="Q100" s="12">
        <f t="shared" si="38"/>
        <v>84</v>
      </c>
      <c r="R100" s="9">
        <v>84</v>
      </c>
      <c r="S100" s="13">
        <v>0</v>
      </c>
    </row>
    <row r="101" spans="1:19" ht="14.25">
      <c r="A101" s="31"/>
      <c r="B101" s="5" t="s">
        <v>110</v>
      </c>
      <c r="C101" s="9"/>
      <c r="D101" s="9">
        <v>1348</v>
      </c>
      <c r="E101" s="9">
        <f t="shared" si="55"/>
        <v>2848</v>
      </c>
      <c r="F101" s="10">
        <v>4502</v>
      </c>
      <c r="G101" s="10">
        <f t="shared" si="56"/>
        <v>4501.872</v>
      </c>
      <c r="H101" s="10">
        <f t="shared" si="57"/>
        <v>1654</v>
      </c>
      <c r="I101" s="10">
        <f t="shared" si="58"/>
        <v>2848</v>
      </c>
      <c r="J101" s="10">
        <v>2848</v>
      </c>
      <c r="K101" s="10">
        <v>1311</v>
      </c>
      <c r="L101" s="10">
        <f>Q101*T9</f>
        <v>113.44931571827621</v>
      </c>
      <c r="M101" s="10">
        <f>Q101*U26</f>
        <v>1310.8298694682105</v>
      </c>
      <c r="N101" s="10"/>
      <c r="O101" s="10">
        <v>1036</v>
      </c>
      <c r="P101" s="10">
        <v>306</v>
      </c>
      <c r="Q101" s="12">
        <f t="shared" si="38"/>
        <v>1839</v>
      </c>
      <c r="R101" s="9">
        <v>963</v>
      </c>
      <c r="S101" s="13">
        <v>876</v>
      </c>
    </row>
    <row r="102" spans="1:19" ht="14.25">
      <c r="A102" s="31"/>
      <c r="B102" s="5" t="s">
        <v>111</v>
      </c>
      <c r="C102" s="9"/>
      <c r="D102" s="9">
        <v>819</v>
      </c>
      <c r="E102" s="9">
        <f t="shared" si="55"/>
        <v>3585</v>
      </c>
      <c r="F102" s="10">
        <v>4717</v>
      </c>
      <c r="G102" s="10">
        <f t="shared" si="56"/>
        <v>4717.296</v>
      </c>
      <c r="H102" s="10">
        <f t="shared" si="57"/>
        <v>1132</v>
      </c>
      <c r="I102" s="10">
        <f t="shared" si="58"/>
        <v>3585</v>
      </c>
      <c r="J102" s="10">
        <v>3585</v>
      </c>
      <c r="K102" s="10">
        <v>1373.5</v>
      </c>
      <c r="L102" s="10">
        <f>Q102*T9</f>
        <v>118.87810298483863</v>
      </c>
      <c r="M102" s="10">
        <f>Q102*U26</f>
        <v>1373.5558229827304</v>
      </c>
      <c r="N102" s="10"/>
      <c r="O102" s="10">
        <v>1587</v>
      </c>
      <c r="P102" s="10">
        <v>313</v>
      </c>
      <c r="Q102" s="12">
        <f t="shared" si="38"/>
        <v>1927</v>
      </c>
      <c r="R102" s="9">
        <v>585</v>
      </c>
      <c r="S102" s="13">
        <v>1342</v>
      </c>
    </row>
    <row r="103" spans="1:19" ht="14.25">
      <c r="A103" s="31"/>
      <c r="B103" s="5" t="s">
        <v>112</v>
      </c>
      <c r="C103" s="9"/>
      <c r="D103" s="9">
        <v>395</v>
      </c>
      <c r="E103" s="9">
        <f t="shared" si="55"/>
        <v>-750.5</v>
      </c>
      <c r="F103" s="10">
        <v>690.5</v>
      </c>
      <c r="G103" s="10">
        <f t="shared" si="56"/>
        <v>690.336</v>
      </c>
      <c r="H103" s="10">
        <f t="shared" si="57"/>
        <v>1441</v>
      </c>
      <c r="I103" s="10">
        <v>0</v>
      </c>
      <c r="J103" s="10">
        <v>-750.5</v>
      </c>
      <c r="K103" s="10">
        <v>0</v>
      </c>
      <c r="L103" s="10">
        <v>-750.5</v>
      </c>
      <c r="M103" s="10">
        <v>0</v>
      </c>
      <c r="N103" s="10">
        <v>-750.5</v>
      </c>
      <c r="O103" s="10"/>
      <c r="P103" s="10">
        <v>1046</v>
      </c>
      <c r="Q103" s="12">
        <f t="shared" si="38"/>
        <v>282</v>
      </c>
      <c r="R103" s="9">
        <v>282</v>
      </c>
      <c r="S103" s="13">
        <v>0</v>
      </c>
    </row>
    <row r="104" spans="1:19" ht="14.25">
      <c r="A104" s="31"/>
      <c r="B104" s="5" t="s">
        <v>113</v>
      </c>
      <c r="C104" s="9"/>
      <c r="D104" s="9">
        <v>435</v>
      </c>
      <c r="E104" s="9">
        <f t="shared" si="55"/>
        <v>-5</v>
      </c>
      <c r="F104" s="10">
        <v>761</v>
      </c>
      <c r="G104" s="10">
        <f t="shared" si="56"/>
        <v>761.328</v>
      </c>
      <c r="H104" s="10">
        <f t="shared" si="57"/>
        <v>766</v>
      </c>
      <c r="I104" s="10">
        <v>0</v>
      </c>
      <c r="J104" s="10">
        <v>-5</v>
      </c>
      <c r="K104" s="10">
        <v>0</v>
      </c>
      <c r="L104" s="10">
        <v>-5</v>
      </c>
      <c r="M104" s="10">
        <v>0</v>
      </c>
      <c r="N104" s="10">
        <v>-5</v>
      </c>
      <c r="O104" s="10"/>
      <c r="P104" s="10">
        <v>331</v>
      </c>
      <c r="Q104" s="12">
        <f t="shared" si="38"/>
        <v>311</v>
      </c>
      <c r="R104" s="9">
        <v>311</v>
      </c>
      <c r="S104" s="13">
        <v>0</v>
      </c>
    </row>
    <row r="105" spans="1:19" ht="14.25">
      <c r="A105" s="31"/>
      <c r="B105" s="5" t="s">
        <v>114</v>
      </c>
      <c r="C105" s="9"/>
      <c r="D105" s="9">
        <v>1839</v>
      </c>
      <c r="E105" s="9">
        <f t="shared" si="55"/>
        <v>1194</v>
      </c>
      <c r="F105" s="10">
        <v>3214</v>
      </c>
      <c r="G105" s="10">
        <f t="shared" si="56"/>
        <v>3214.224</v>
      </c>
      <c r="H105" s="10">
        <f t="shared" si="57"/>
        <v>2020</v>
      </c>
      <c r="I105" s="10">
        <f t="shared" si="58"/>
        <v>1194</v>
      </c>
      <c r="J105" s="10">
        <v>1194</v>
      </c>
      <c r="K105" s="10">
        <v>936</v>
      </c>
      <c r="L105" s="10">
        <f>Q105*T9</f>
        <v>80.99997364768714</v>
      </c>
      <c r="M105" s="10">
        <f>Q105*U26</f>
        <v>935.8997382336923</v>
      </c>
      <c r="N105" s="10"/>
      <c r="O105" s="10"/>
      <c r="P105" s="10">
        <v>181</v>
      </c>
      <c r="Q105" s="12">
        <f t="shared" si="38"/>
        <v>1313</v>
      </c>
      <c r="R105" s="9">
        <v>1313</v>
      </c>
      <c r="S105" s="13">
        <v>0</v>
      </c>
    </row>
    <row r="106" spans="1:19" ht="14.25">
      <c r="A106" s="31"/>
      <c r="B106" s="5" t="s">
        <v>115</v>
      </c>
      <c r="C106" s="9"/>
      <c r="D106" s="9">
        <v>1546</v>
      </c>
      <c r="E106" s="9">
        <f t="shared" si="55"/>
        <v>582.5</v>
      </c>
      <c r="F106" s="10">
        <v>2702.5</v>
      </c>
      <c r="G106" s="10">
        <f t="shared" si="56"/>
        <v>2702.592</v>
      </c>
      <c r="H106" s="10">
        <f t="shared" si="57"/>
        <v>2120</v>
      </c>
      <c r="I106" s="10">
        <f t="shared" si="58"/>
        <v>582.5</v>
      </c>
      <c r="J106" s="10">
        <v>582.5</v>
      </c>
      <c r="K106" s="10">
        <v>787</v>
      </c>
      <c r="L106" s="10">
        <f>K106*T9</f>
        <v>48.55063157709809</v>
      </c>
      <c r="M106" s="10">
        <f>Q106*U26</f>
        <v>786.925598636707</v>
      </c>
      <c r="N106" s="10"/>
      <c r="O106" s="10"/>
      <c r="P106" s="10">
        <v>574</v>
      </c>
      <c r="Q106" s="12">
        <f t="shared" si="38"/>
        <v>1104</v>
      </c>
      <c r="R106" s="9">
        <v>1104</v>
      </c>
      <c r="S106" s="13">
        <v>0</v>
      </c>
    </row>
    <row r="107" spans="1:19" ht="14.25">
      <c r="A107" s="31"/>
      <c r="B107" s="5" t="s">
        <v>116</v>
      </c>
      <c r="C107" s="9"/>
      <c r="D107" s="9">
        <v>1777</v>
      </c>
      <c r="E107" s="9">
        <f t="shared" si="55"/>
        <v>1013.5</v>
      </c>
      <c r="F107" s="10">
        <v>3106.5</v>
      </c>
      <c r="G107" s="10">
        <f t="shared" si="56"/>
        <v>3106.5119999999997</v>
      </c>
      <c r="H107" s="10">
        <f t="shared" si="57"/>
        <v>2093</v>
      </c>
      <c r="I107" s="10">
        <f t="shared" si="58"/>
        <v>1013.5</v>
      </c>
      <c r="J107" s="10">
        <v>1013.5</v>
      </c>
      <c r="K107" s="10">
        <v>904.5</v>
      </c>
      <c r="L107" s="10">
        <f>K107*T9</f>
        <v>55.799296393246784</v>
      </c>
      <c r="M107" s="10">
        <f>Q107*U26</f>
        <v>904.5367614764323</v>
      </c>
      <c r="N107" s="10"/>
      <c r="O107" s="10"/>
      <c r="P107" s="10">
        <v>316</v>
      </c>
      <c r="Q107" s="12">
        <f t="shared" si="38"/>
        <v>1269</v>
      </c>
      <c r="R107" s="9">
        <v>1269</v>
      </c>
      <c r="S107" s="13">
        <v>0</v>
      </c>
    </row>
    <row r="108" spans="1:19" ht="14.25">
      <c r="A108" s="31"/>
      <c r="B108" s="5" t="s">
        <v>117</v>
      </c>
      <c r="C108" s="9"/>
      <c r="D108" s="9">
        <v>1357</v>
      </c>
      <c r="E108" s="9">
        <f t="shared" si="55"/>
        <v>801</v>
      </c>
      <c r="F108" s="10">
        <v>2372</v>
      </c>
      <c r="G108" s="10">
        <f t="shared" si="56"/>
        <v>2372.112</v>
      </c>
      <c r="H108" s="10">
        <f t="shared" si="57"/>
        <v>1571</v>
      </c>
      <c r="I108" s="10">
        <f t="shared" si="58"/>
        <v>801</v>
      </c>
      <c r="J108" s="10">
        <v>801</v>
      </c>
      <c r="K108" s="10">
        <v>690.5</v>
      </c>
      <c r="L108" s="10">
        <f>Q108*T9</f>
        <v>59.77835069657947</v>
      </c>
      <c r="M108" s="10">
        <f>Q108*U26</f>
        <v>690.6982835860227</v>
      </c>
      <c r="N108" s="10"/>
      <c r="O108" s="10"/>
      <c r="P108" s="10">
        <v>214</v>
      </c>
      <c r="Q108" s="12">
        <f t="shared" si="38"/>
        <v>969</v>
      </c>
      <c r="R108" s="9">
        <v>969</v>
      </c>
      <c r="S108" s="13">
        <v>0</v>
      </c>
    </row>
    <row r="109" spans="1:19" ht="14.25">
      <c r="A109" s="31"/>
      <c r="B109" s="5" t="s">
        <v>118</v>
      </c>
      <c r="C109" s="9"/>
      <c r="D109" s="9">
        <v>844</v>
      </c>
      <c r="E109" s="9">
        <f t="shared" si="55"/>
        <v>494</v>
      </c>
      <c r="F109" s="10">
        <v>1476</v>
      </c>
      <c r="G109" s="10">
        <f t="shared" si="56"/>
        <v>1476.144</v>
      </c>
      <c r="H109" s="10">
        <f t="shared" si="57"/>
        <v>982</v>
      </c>
      <c r="I109" s="10">
        <f t="shared" si="58"/>
        <v>494</v>
      </c>
      <c r="J109" s="10">
        <v>494</v>
      </c>
      <c r="K109" s="10">
        <v>430</v>
      </c>
      <c r="L109" s="10">
        <f>Q109*T9</f>
        <v>37.19953092883119</v>
      </c>
      <c r="M109" s="10">
        <f>Q109*U26</f>
        <v>429.81534055972315</v>
      </c>
      <c r="N109" s="10"/>
      <c r="O109" s="10"/>
      <c r="P109" s="10">
        <v>138</v>
      </c>
      <c r="Q109" s="12">
        <f t="shared" si="38"/>
        <v>603</v>
      </c>
      <c r="R109" s="9">
        <v>603</v>
      </c>
      <c r="S109" s="13">
        <v>0</v>
      </c>
    </row>
    <row r="110" spans="1:19" ht="14.25">
      <c r="A110" s="31"/>
      <c r="B110" s="5" t="s">
        <v>119</v>
      </c>
      <c r="C110" s="9"/>
      <c r="D110" s="9">
        <v>624</v>
      </c>
      <c r="E110" s="9">
        <f t="shared" si="55"/>
        <v>256</v>
      </c>
      <c r="F110" s="10">
        <v>1092</v>
      </c>
      <c r="G110" s="10">
        <f t="shared" si="56"/>
        <v>1091.808</v>
      </c>
      <c r="H110" s="10">
        <f t="shared" si="57"/>
        <v>836</v>
      </c>
      <c r="I110" s="10">
        <f t="shared" si="58"/>
        <v>256</v>
      </c>
      <c r="J110" s="10">
        <v>256</v>
      </c>
      <c r="K110" s="10">
        <v>318</v>
      </c>
      <c r="L110" s="10">
        <f>Q110*T9</f>
        <v>27.514080919168673</v>
      </c>
      <c r="M110" s="10">
        <f>Q110*U26</f>
        <v>317.9065371304088</v>
      </c>
      <c r="N110" s="10"/>
      <c r="O110" s="10"/>
      <c r="P110" s="10">
        <v>212</v>
      </c>
      <c r="Q110" s="12">
        <f t="shared" si="38"/>
        <v>446</v>
      </c>
      <c r="R110" s="9">
        <v>446</v>
      </c>
      <c r="S110" s="13">
        <v>0</v>
      </c>
    </row>
    <row r="111" spans="1:19" ht="14.25">
      <c r="A111" s="31"/>
      <c r="B111" s="5" t="s">
        <v>120</v>
      </c>
      <c r="C111" s="9"/>
      <c r="D111" s="9">
        <v>986</v>
      </c>
      <c r="E111" s="9">
        <f t="shared" si="55"/>
        <v>328.5</v>
      </c>
      <c r="F111" s="10">
        <v>1723.5</v>
      </c>
      <c r="G111" s="10">
        <f t="shared" si="56"/>
        <v>1723.392</v>
      </c>
      <c r="H111" s="10">
        <f t="shared" si="57"/>
        <v>1395</v>
      </c>
      <c r="I111" s="10">
        <f t="shared" si="58"/>
        <v>328.5</v>
      </c>
      <c r="J111" s="10">
        <v>328.5</v>
      </c>
      <c r="K111" s="10">
        <v>502</v>
      </c>
      <c r="L111" s="10">
        <f>Q111*T9</f>
        <v>43.43029813249943</v>
      </c>
      <c r="M111" s="10">
        <f>Q111*U26</f>
        <v>501.807628116161</v>
      </c>
      <c r="N111" s="10"/>
      <c r="O111" s="10"/>
      <c r="P111" s="10">
        <v>409</v>
      </c>
      <c r="Q111" s="12">
        <f t="shared" si="38"/>
        <v>704</v>
      </c>
      <c r="R111" s="9">
        <v>704</v>
      </c>
      <c r="S111" s="13">
        <v>0</v>
      </c>
    </row>
    <row r="112" spans="1:19" ht="14.25">
      <c r="A112" s="30" t="s">
        <v>121</v>
      </c>
      <c r="B112" s="6" t="s">
        <v>122</v>
      </c>
      <c r="C112" s="7"/>
      <c r="D112" s="7">
        <f aca="true" t="shared" si="59" ref="D112:I112">SUM(D113:D120)</f>
        <v>10865</v>
      </c>
      <c r="E112" s="7">
        <f t="shared" si="59"/>
        <v>6965.5</v>
      </c>
      <c r="F112" s="8">
        <f t="shared" si="59"/>
        <v>23040.5</v>
      </c>
      <c r="G112" s="8">
        <f t="shared" si="59"/>
        <v>23040.576</v>
      </c>
      <c r="H112" s="8">
        <f t="shared" si="59"/>
        <v>16075</v>
      </c>
      <c r="I112" s="8">
        <f t="shared" si="59"/>
        <v>7675</v>
      </c>
      <c r="J112" s="8">
        <v>6965.5</v>
      </c>
      <c r="K112" s="8">
        <f>SUM(K113:K120)</f>
        <v>5378.5</v>
      </c>
      <c r="L112" s="8">
        <f>SUM(L113:L120)</f>
        <v>-243.98149189227175</v>
      </c>
      <c r="M112" s="8">
        <f aca="true" t="shared" si="60" ref="M112:S112">SUM(M113:M120)</f>
        <v>5378.750513870101</v>
      </c>
      <c r="N112" s="8"/>
      <c r="O112" s="8">
        <f>O113</f>
        <v>1953</v>
      </c>
      <c r="P112" s="8">
        <f t="shared" si="60"/>
        <v>5210</v>
      </c>
      <c r="Q112" s="11">
        <f t="shared" si="38"/>
        <v>9412</v>
      </c>
      <c r="R112" s="7">
        <f t="shared" si="60"/>
        <v>7761</v>
      </c>
      <c r="S112" s="7">
        <f t="shared" si="60"/>
        <v>1651</v>
      </c>
    </row>
    <row r="113" spans="1:19" ht="14.25">
      <c r="A113" s="31"/>
      <c r="B113" s="5" t="s">
        <v>123</v>
      </c>
      <c r="C113" s="9"/>
      <c r="D113" s="9">
        <v>497</v>
      </c>
      <c r="E113" s="9">
        <f aca="true" t="shared" si="61" ref="E113:E120">F113-D113-P113</f>
        <v>4217</v>
      </c>
      <c r="F113" s="10">
        <v>4911</v>
      </c>
      <c r="G113" s="10">
        <f aca="true" t="shared" si="62" ref="G113:G120">Q113*2.448</f>
        <v>4910.688</v>
      </c>
      <c r="H113" s="10">
        <f aca="true" t="shared" si="63" ref="H113:H120">D113+P113</f>
        <v>694</v>
      </c>
      <c r="I113" s="10">
        <f aca="true" t="shared" si="64" ref="I113:I120">F113-H113</f>
        <v>4217</v>
      </c>
      <c r="J113" s="10">
        <v>4217</v>
      </c>
      <c r="K113" s="10">
        <v>1430</v>
      </c>
      <c r="L113" s="10">
        <f>T9*Q113</f>
        <v>123.75167337186627</v>
      </c>
      <c r="M113" s="10">
        <f>Q113*U26</f>
        <v>1429.8666221605383</v>
      </c>
      <c r="N113" s="10"/>
      <c r="O113" s="10">
        <v>1953</v>
      </c>
      <c r="P113" s="10">
        <v>197</v>
      </c>
      <c r="Q113" s="12">
        <f t="shared" si="38"/>
        <v>2006</v>
      </c>
      <c r="R113" s="9">
        <v>355</v>
      </c>
      <c r="S113" s="13">
        <v>1651</v>
      </c>
    </row>
    <row r="114" spans="1:19" ht="14.25">
      <c r="A114" s="31"/>
      <c r="B114" s="5" t="s">
        <v>124</v>
      </c>
      <c r="C114" s="9"/>
      <c r="D114" s="9">
        <v>1162</v>
      </c>
      <c r="E114" s="9">
        <f t="shared" si="61"/>
        <v>453</v>
      </c>
      <c r="F114" s="10">
        <v>2032</v>
      </c>
      <c r="G114" s="10">
        <f t="shared" si="62"/>
        <v>2031.84</v>
      </c>
      <c r="H114" s="10">
        <f t="shared" si="63"/>
        <v>1579</v>
      </c>
      <c r="I114" s="10">
        <f t="shared" si="64"/>
        <v>453</v>
      </c>
      <c r="J114" s="10">
        <v>453</v>
      </c>
      <c r="K114" s="10">
        <v>591.5</v>
      </c>
      <c r="L114" s="10">
        <f>Q114*T9</f>
        <v>51.20333444598654</v>
      </c>
      <c r="M114" s="10">
        <f>Q114*U26</f>
        <v>591.6197888301331</v>
      </c>
      <c r="N114" s="10"/>
      <c r="O114" s="10"/>
      <c r="P114" s="10">
        <v>417</v>
      </c>
      <c r="Q114" s="12">
        <f t="shared" si="38"/>
        <v>830</v>
      </c>
      <c r="R114" s="9">
        <v>830</v>
      </c>
      <c r="S114" s="13">
        <v>0</v>
      </c>
    </row>
    <row r="115" spans="1:19" ht="14.25">
      <c r="A115" s="31"/>
      <c r="B115" s="5" t="s">
        <v>125</v>
      </c>
      <c r="C115" s="9"/>
      <c r="D115" s="9">
        <v>1677</v>
      </c>
      <c r="E115" s="9">
        <f t="shared" si="61"/>
        <v>-79.5</v>
      </c>
      <c r="F115" s="10">
        <v>2932.5</v>
      </c>
      <c r="G115" s="10">
        <f t="shared" si="62"/>
        <v>2932.7039999999997</v>
      </c>
      <c r="H115" s="10">
        <f t="shared" si="63"/>
        <v>3012</v>
      </c>
      <c r="I115" s="10">
        <v>0</v>
      </c>
      <c r="J115" s="10">
        <v>-79.5</v>
      </c>
      <c r="K115" s="10">
        <v>0</v>
      </c>
      <c r="L115" s="10">
        <v>-79.5</v>
      </c>
      <c r="M115" s="10">
        <v>0</v>
      </c>
      <c r="N115" s="10">
        <v>-79.5</v>
      </c>
      <c r="O115" s="10"/>
      <c r="P115" s="10">
        <v>1335</v>
      </c>
      <c r="Q115" s="12">
        <f t="shared" si="38"/>
        <v>1198</v>
      </c>
      <c r="R115" s="9">
        <v>1198</v>
      </c>
      <c r="S115" s="13">
        <v>0</v>
      </c>
    </row>
    <row r="116" spans="1:19" ht="14.25">
      <c r="A116" s="31"/>
      <c r="B116" s="5" t="s">
        <v>126</v>
      </c>
      <c r="C116" s="9"/>
      <c r="D116" s="9">
        <v>910</v>
      </c>
      <c r="E116" s="9">
        <f t="shared" si="61"/>
        <v>568</v>
      </c>
      <c r="F116" s="10">
        <v>1591</v>
      </c>
      <c r="G116" s="10">
        <f t="shared" si="62"/>
        <v>1591.2</v>
      </c>
      <c r="H116" s="10">
        <f t="shared" si="63"/>
        <v>1023</v>
      </c>
      <c r="I116" s="10">
        <f t="shared" si="64"/>
        <v>568</v>
      </c>
      <c r="J116" s="10">
        <v>568</v>
      </c>
      <c r="K116" s="10">
        <v>463</v>
      </c>
      <c r="L116" s="10">
        <f>Q116*T9</f>
        <v>40.098996855290665</v>
      </c>
      <c r="M116" s="10">
        <f>Q116*U26</f>
        <v>463.3167020958873</v>
      </c>
      <c r="N116" s="10"/>
      <c r="O116" s="10"/>
      <c r="P116" s="10">
        <v>113</v>
      </c>
      <c r="Q116" s="12">
        <f t="shared" si="38"/>
        <v>650</v>
      </c>
      <c r="R116" s="9">
        <v>650</v>
      </c>
      <c r="S116" s="13">
        <v>0</v>
      </c>
    </row>
    <row r="117" spans="1:19" ht="14.25">
      <c r="A117" s="31"/>
      <c r="B117" s="5" t="s">
        <v>127</v>
      </c>
      <c r="C117" s="9"/>
      <c r="D117" s="9">
        <v>579</v>
      </c>
      <c r="E117" s="9">
        <f t="shared" si="61"/>
        <v>17.5</v>
      </c>
      <c r="F117" s="10">
        <v>1013.5</v>
      </c>
      <c r="G117" s="10">
        <f t="shared" si="62"/>
        <v>1013.472</v>
      </c>
      <c r="H117" s="10">
        <f t="shared" si="63"/>
        <v>996</v>
      </c>
      <c r="I117" s="10">
        <f t="shared" si="64"/>
        <v>17.5</v>
      </c>
      <c r="J117" s="10">
        <v>17.5</v>
      </c>
      <c r="K117" s="10">
        <v>295</v>
      </c>
      <c r="L117" s="10">
        <f>Q117*T9</f>
        <v>25.539976458600517</v>
      </c>
      <c r="M117" s="10">
        <f>Q117*U26</f>
        <v>295.09709948876514</v>
      </c>
      <c r="N117" s="10"/>
      <c r="O117" s="10"/>
      <c r="P117" s="10">
        <v>417</v>
      </c>
      <c r="Q117" s="12">
        <f t="shared" si="38"/>
        <v>414</v>
      </c>
      <c r="R117" s="9">
        <v>414</v>
      </c>
      <c r="S117" s="13">
        <v>0</v>
      </c>
    </row>
    <row r="118" spans="1:19" ht="14.25">
      <c r="A118" s="31"/>
      <c r="B118" s="5" t="s">
        <v>128</v>
      </c>
      <c r="C118" s="9"/>
      <c r="D118" s="9">
        <v>935</v>
      </c>
      <c r="E118" s="9">
        <f t="shared" si="61"/>
        <v>-630</v>
      </c>
      <c r="F118" s="10">
        <v>1635</v>
      </c>
      <c r="G118" s="10">
        <f t="shared" si="62"/>
        <v>1635.264</v>
      </c>
      <c r="H118" s="10">
        <f t="shared" si="63"/>
        <v>2265</v>
      </c>
      <c r="I118" s="10">
        <v>0</v>
      </c>
      <c r="J118" s="10">
        <v>-630</v>
      </c>
      <c r="K118" s="10">
        <v>0</v>
      </c>
      <c r="L118" s="10">
        <v>-630</v>
      </c>
      <c r="M118" s="10">
        <v>0</v>
      </c>
      <c r="N118" s="10">
        <v>-630</v>
      </c>
      <c r="O118" s="10"/>
      <c r="P118" s="10">
        <v>1330</v>
      </c>
      <c r="Q118" s="12">
        <f t="shared" si="38"/>
        <v>668</v>
      </c>
      <c r="R118" s="9">
        <v>668</v>
      </c>
      <c r="S118" s="13">
        <v>0</v>
      </c>
    </row>
    <row r="119" spans="1:19" ht="14.25">
      <c r="A119" s="31"/>
      <c r="B119" s="5" t="s">
        <v>129</v>
      </c>
      <c r="C119" s="9"/>
      <c r="D119" s="9">
        <v>1803</v>
      </c>
      <c r="E119" s="9">
        <f t="shared" si="61"/>
        <v>937</v>
      </c>
      <c r="F119" s="10">
        <v>3153</v>
      </c>
      <c r="G119" s="10">
        <f t="shared" si="62"/>
        <v>3153.024</v>
      </c>
      <c r="H119" s="10">
        <f t="shared" si="63"/>
        <v>2216</v>
      </c>
      <c r="I119" s="10">
        <f t="shared" si="64"/>
        <v>937</v>
      </c>
      <c r="J119" s="10">
        <v>937</v>
      </c>
      <c r="K119" s="10">
        <v>918</v>
      </c>
      <c r="L119" s="10">
        <f>Q119*T9</f>
        <v>79.45770453786828</v>
      </c>
      <c r="M119" s="10">
        <f>Q119*U26</f>
        <v>918.0798650761583</v>
      </c>
      <c r="N119" s="10"/>
      <c r="O119" s="10"/>
      <c r="P119" s="10">
        <v>413</v>
      </c>
      <c r="Q119" s="12">
        <f t="shared" si="38"/>
        <v>1288</v>
      </c>
      <c r="R119" s="9">
        <v>1288</v>
      </c>
      <c r="S119" s="13">
        <v>0</v>
      </c>
    </row>
    <row r="120" spans="1:19" ht="14.25">
      <c r="A120" s="31"/>
      <c r="B120" s="5" t="s">
        <v>130</v>
      </c>
      <c r="C120" s="9"/>
      <c r="D120" s="9">
        <v>3302</v>
      </c>
      <c r="E120" s="9">
        <f t="shared" si="61"/>
        <v>1482.5</v>
      </c>
      <c r="F120" s="10">
        <v>5772.5</v>
      </c>
      <c r="G120" s="10">
        <f t="shared" si="62"/>
        <v>5772.384</v>
      </c>
      <c r="H120" s="10">
        <f t="shared" si="63"/>
        <v>4290</v>
      </c>
      <c r="I120" s="10">
        <f t="shared" si="64"/>
        <v>1482.5</v>
      </c>
      <c r="J120" s="10">
        <v>1482.5</v>
      </c>
      <c r="K120" s="10">
        <v>1681</v>
      </c>
      <c r="L120" s="10">
        <f>Q120*T9</f>
        <v>145.466822438116</v>
      </c>
      <c r="M120" s="10">
        <f>Q120*U26</f>
        <v>1680.770436218619</v>
      </c>
      <c r="N120" s="10"/>
      <c r="O120" s="10"/>
      <c r="P120" s="10">
        <v>988</v>
      </c>
      <c r="Q120" s="12">
        <f t="shared" si="38"/>
        <v>2358</v>
      </c>
      <c r="R120" s="9">
        <v>2358</v>
      </c>
      <c r="S120" s="13">
        <v>0</v>
      </c>
    </row>
  </sheetData>
  <sheetProtection/>
  <mergeCells count="24">
    <mergeCell ref="A98:A111"/>
    <mergeCell ref="A112:A120"/>
    <mergeCell ref="B3:B4"/>
    <mergeCell ref="C3:C4"/>
    <mergeCell ref="A51:A59"/>
    <mergeCell ref="A60:A63"/>
    <mergeCell ref="A64:A69"/>
    <mergeCell ref="A70:A80"/>
    <mergeCell ref="A5:B5"/>
    <mergeCell ref="A3:A4"/>
    <mergeCell ref="A81:A91"/>
    <mergeCell ref="A92:A97"/>
    <mergeCell ref="A6:A10"/>
    <mergeCell ref="A11:A17"/>
    <mergeCell ref="A18:A22"/>
    <mergeCell ref="A23:A31"/>
    <mergeCell ref="A32:A42"/>
    <mergeCell ref="A43:A50"/>
    <mergeCell ref="A1:S1"/>
    <mergeCell ref="A2:S2"/>
    <mergeCell ref="D3:E3"/>
    <mergeCell ref="R3:S3"/>
    <mergeCell ref="P3:P4"/>
    <mergeCell ref="Q3:Q4"/>
  </mergeCells>
  <hyperlinks>
    <hyperlink ref="B26" r:id="rId1" tooltip="http://czjs.mohurd.gov.cn/SubSystems/nczf/DataStatistic/javascript:__doPostBack('LV_DataList$ctrl5$LB_DistrictName','')" display="衡阳县"/>
    <hyperlink ref="B25" r:id="rId2" tooltip="http://czjs.mohurd.gov.cn/SubSystems/nczf/DataStatistic/javascript:__doPostBack('LV_DataList$ctrl6$LB_DistrictName','')" display="衡南县"/>
    <hyperlink ref="B27" r:id="rId3" tooltip="http://czjs.mohurd.gov.cn/SubSystems/nczf/DataStatistic/javascript:__doPostBack('LV_DataList$ctrl7$LB_DistrictName','')" display="衡山县"/>
    <hyperlink ref="B28" r:id="rId4" tooltip="http://czjs.mohurd.gov.cn/SubSystems/nczf/DataStatistic/javascript:__doPostBack('LV_DataList$ctrl8$LB_DistrictName','')" display="衡东县"/>
    <hyperlink ref="B29" r:id="rId5" tooltip="http://czjs.mohurd.gov.cn/SubSystems/nczf/DataStatistic/javascript:__doPostBack('LV_DataList$ctrl9$LB_DistrictName','')" display="祁东县"/>
    <hyperlink ref="B31" r:id="rId6" tooltip="http://czjs.mohurd.gov.cn/SubSystems/nczf/DataStatistic/javascript:__doPostBack('LV_DataList$ctrl10$LB_DistrictName','')" display="耒阳市"/>
    <hyperlink ref="B30" r:id="rId7" tooltip="http://czjs.mohurd.gov.cn/SubSystems/nczf/DataStatistic/javascript:__doPostBack('LV_DataList$ctrl11$LB_DistrictName','')" display="常宁市"/>
  </hyperlink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文印员2</cp:lastModifiedBy>
  <cp:lastPrinted>2017-09-04T03:31:24Z</cp:lastPrinted>
  <dcterms:created xsi:type="dcterms:W3CDTF">2017-07-11T01:29:52Z</dcterms:created>
  <dcterms:modified xsi:type="dcterms:W3CDTF">2017-09-04T03:31:25Z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